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filterPrivacy="1" codeName="ThisWorkbook" autoCompressPictures="0"/>
  <xr:revisionPtr revIDLastSave="0" documentId="13_ncr:1_{E28040AE-26DF-4725-8049-B029B1D1F438}" xr6:coauthVersionLast="47" xr6:coauthVersionMax="47" xr10:uidLastSave="{00000000-0000-0000-0000-000000000000}"/>
  <bookViews>
    <workbookView xWindow="-120" yWindow="-120" windowWidth="29040" windowHeight="15840" tabRatio="788" activeTab="11" xr2:uid="{00000000-000D-0000-FFFF-FFFF00000000}"/>
  </bookViews>
  <sheets>
    <sheet name="Январь" sheetId="14" r:id="rId1"/>
    <sheet name="Февраль" sheetId="15" r:id="rId2"/>
    <sheet name="Март" sheetId="16" r:id="rId3"/>
    <sheet name="Апрель" sheetId="17" r:id="rId4"/>
    <sheet name="Май" sheetId="18" r:id="rId5"/>
    <sheet name="Июнь" sheetId="19" r:id="rId6"/>
    <sheet name="Июль" sheetId="20" r:id="rId7"/>
    <sheet name="Август" sheetId="21" r:id="rId8"/>
    <sheet name="Сентябрь" sheetId="22" r:id="rId9"/>
    <sheet name="Октябрь" sheetId="23" r:id="rId10"/>
    <sheet name="Ноябрь" sheetId="24" r:id="rId11"/>
    <sheet name="Декабрь" sheetId="25" r:id="rId12"/>
  </sheets>
  <definedNames>
    <definedName name="ГодКалендаря">Январь!$K$5</definedName>
    <definedName name="ДниИНедели">{0,1,2,3,4,5,6} + {0;1;2;3;4;5}*7</definedName>
    <definedName name="НачалоНедели">Январь!$L$5</definedName>
    <definedName name="_xlnm.Print_Area" localSheetId="7">Август!$A:$I</definedName>
    <definedName name="_xlnm.Print_Area" localSheetId="3">Апрель!$A:$I</definedName>
    <definedName name="_xlnm.Print_Area" localSheetId="11">Декабрь!$A:$I</definedName>
    <definedName name="_xlnm.Print_Area" localSheetId="6">Июль!$A:$I</definedName>
    <definedName name="_xlnm.Print_Area" localSheetId="5">Июнь!$A:$I</definedName>
    <definedName name="_xlnm.Print_Area" localSheetId="4">Май!$A:$I</definedName>
    <definedName name="_xlnm.Print_Area" localSheetId="2">Март!$A:$I</definedName>
    <definedName name="_xlnm.Print_Area" localSheetId="10">Ноябрь!$A:$I</definedName>
    <definedName name="_xlnm.Print_Area" localSheetId="9">Октябрь!$A:$I</definedName>
    <definedName name="_xlnm.Print_Area" localSheetId="8">Сентябрь!$A:$I</definedName>
    <definedName name="_xlnm.Print_Area" localSheetId="1">Февраль!$A:$I</definedName>
    <definedName name="_xlnm.Print_Area" localSheetId="0">Январь!$A:$I</definedName>
    <definedName name="ОбластьЗаголовкаСтолбца1..H12.1">Январь!$B$3</definedName>
    <definedName name="ОбластьЗаголовкаСтолбца1..H12.10">Октябрь!$B$3</definedName>
    <definedName name="ОбластьЗаголовкаСтолбца1..H12.11">Ноябрь!$B$3</definedName>
    <definedName name="ОбластьЗаголовкаСтолбца1..H12.12">Декабрь!$B$3</definedName>
    <definedName name="ОбластьЗаголовкаСтолбца1..H12.2">Февраль!$B$3</definedName>
    <definedName name="ОбластьЗаголовкаСтолбца1..H12.3">Март!$B$3</definedName>
    <definedName name="ОбластьЗаголовкаСтолбца1..H12.4">Апрель!$B$3</definedName>
    <definedName name="ОбластьЗаголовкаСтолбца1..H12.5">Май!$B$3</definedName>
    <definedName name="ОбластьЗаголовкаСтолбца1..H12.6">Июнь!$B$3</definedName>
    <definedName name="ОбластьЗаголовкаСтолбца1..H12.7">Июль!$B$3</definedName>
    <definedName name="ОбластьЗаголовкаСтолбца1..H12.8">Август!$B$3</definedName>
    <definedName name="ОбластьЗаголовкаСтолбца1..H12.9">Сентябрь!$B$3</definedName>
    <definedName name="ОбластьЗаголовкаСтолбца2..C14.1">Январь!$B$3</definedName>
    <definedName name="ОбластьЗаголовкаСтолбца2..C14.10">Октябрь!$B$3</definedName>
    <definedName name="ОбластьЗаголовкаСтолбца2..C14.11">Ноябрь!$B$3</definedName>
    <definedName name="ОбластьЗаголовкаСтолбца2..C14.12">Декабрь!$B$3</definedName>
    <definedName name="ОбластьЗаголовкаСтолбца2..C14.2">Февраль!$B$3</definedName>
    <definedName name="ОбластьЗаголовкаСтолбца2..C14.3">Март!$B$3</definedName>
    <definedName name="ОбластьЗаголовкаСтолбца2..C14.4">Апрель!$B$3</definedName>
    <definedName name="ОбластьЗаголовкаСтолбца2..C14.5">Май!$B$3</definedName>
    <definedName name="ОбластьЗаголовкаСтолбца2..C14.6">Июнь!$B$3</definedName>
    <definedName name="ОбластьЗаголовкаСтолбца2..C14.7">Июль!$B$3</definedName>
    <definedName name="ОбластьЗаголовкаСтолбца2..C14.8">Август!$B$3</definedName>
    <definedName name="ОбластьЗаголовкаСтолбца2..C14.9">Сентябрь!$B$3</definedName>
    <definedName name="ОбластьЗаголовкаСтроки1..K3">Январь!$K$4</definedName>
  </definedName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25" l="1"/>
  <c r="B2" i="24"/>
  <c r="B2" i="23"/>
  <c r="B2" i="22"/>
  <c r="B2" i="21"/>
  <c r="B2" i="20"/>
  <c r="B2" i="19"/>
  <c r="B2" i="18"/>
  <c r="B2" i="17"/>
  <c r="B2" i="16"/>
  <c r="B2" i="15"/>
  <c r="B2" i="14"/>
  <c r="B16" i="25" a="1"/>
  <c r="C16" i="25" s="1"/>
  <c r="B13" i="25" a="1"/>
  <c r="G13" i="25" s="1"/>
  <c r="B10" i="25" a="1"/>
  <c r="G10" i="25" s="1"/>
  <c r="B8" i="25" a="1"/>
  <c r="G8" i="25" s="1"/>
  <c r="B6" i="25" a="1"/>
  <c r="G6" i="25" s="1"/>
  <c r="B4" i="25" a="1"/>
  <c r="G4" i="25" s="1"/>
  <c r="B15" i="24" a="1"/>
  <c r="B15" i="24" s="1"/>
  <c r="B13" i="24" a="1"/>
  <c r="C13" i="24" s="1"/>
  <c r="B11" i="24" a="1"/>
  <c r="G11" i="24" s="1"/>
  <c r="B9" i="24" a="1"/>
  <c r="C9" i="24" s="1"/>
  <c r="B6" i="24" a="1"/>
  <c r="G6" i="24" s="1"/>
  <c r="G4" i="24"/>
  <c r="B4" i="24" a="1"/>
  <c r="C4" i="24" s="1"/>
  <c r="B16" i="23" a="1"/>
  <c r="C16" i="23" s="1"/>
  <c r="B14" i="23" a="1"/>
  <c r="G14" i="23" s="1"/>
  <c r="B11" i="23" a="1"/>
  <c r="G11" i="23" s="1"/>
  <c r="B8" i="23" a="1"/>
  <c r="G8" i="23" s="1"/>
  <c r="B6" i="23" a="1"/>
  <c r="G6" i="23" s="1"/>
  <c r="B4" i="23" a="1"/>
  <c r="G4" i="23" s="1"/>
  <c r="B15" i="22" a="1"/>
  <c r="B15" i="22" s="1"/>
  <c r="B13" i="22" a="1"/>
  <c r="B10" i="22" a="1"/>
  <c r="B8" i="22" a="1"/>
  <c r="B6" i="22" a="1"/>
  <c r="B4" i="22" a="1"/>
  <c r="B16" i="21" a="1"/>
  <c r="C16" i="21" s="1"/>
  <c r="B13" i="21" a="1"/>
  <c r="G13" i="21" s="1"/>
  <c r="B11" i="21" a="1"/>
  <c r="G11" i="21" s="1"/>
  <c r="B8" i="21" a="1"/>
  <c r="G8" i="21" s="1"/>
  <c r="B6" i="21" a="1"/>
  <c r="G6" i="21" s="1"/>
  <c r="B4" i="21" a="1"/>
  <c r="H4" i="21" s="1"/>
  <c r="B17" i="20" a="1"/>
  <c r="C17" i="20" s="1"/>
  <c r="B14" i="20" a="1"/>
  <c r="G14" i="20" s="1"/>
  <c r="B11" i="20" a="1"/>
  <c r="G11" i="20" s="1"/>
  <c r="B8" i="20" a="1"/>
  <c r="G8" i="20" s="1"/>
  <c r="B6" i="20" a="1"/>
  <c r="G6" i="20" s="1"/>
  <c r="B4" i="20" a="1"/>
  <c r="G4" i="20" s="1"/>
  <c r="B17" i="19" a="1"/>
  <c r="B17" i="19" s="1"/>
  <c r="B15" i="19" a="1"/>
  <c r="H15" i="19" s="1"/>
  <c r="B12" i="19" a="1"/>
  <c r="C12" i="19" s="1"/>
  <c r="B9" i="19" a="1"/>
  <c r="C9" i="19" s="1"/>
  <c r="B7" i="19" a="1"/>
  <c r="C7" i="19" s="1"/>
  <c r="B4" i="19" a="1"/>
  <c r="G4" i="19" s="1"/>
  <c r="B14" i="18" a="1"/>
  <c r="C14" i="18" s="1"/>
  <c r="B12" i="18" a="1"/>
  <c r="G12" i="18" s="1"/>
  <c r="B10" i="18" a="1"/>
  <c r="G10" i="18" s="1"/>
  <c r="B8" i="18" a="1"/>
  <c r="G8" i="18" s="1"/>
  <c r="B6" i="18" a="1"/>
  <c r="G6" i="18" s="1"/>
  <c r="B4" i="18" a="1"/>
  <c r="G4" i="18" s="1"/>
  <c r="B15" i="17" a="1"/>
  <c r="B15" i="17" s="1"/>
  <c r="B13" i="17" a="1"/>
  <c r="B11" i="17" a="1"/>
  <c r="B9" i="17" a="1"/>
  <c r="B6" i="17" a="1"/>
  <c r="B4" i="17" a="1"/>
  <c r="B15" i="16" a="1"/>
  <c r="C15" i="16" s="1"/>
  <c r="B12" i="16" a="1"/>
  <c r="G12" i="16" s="1"/>
  <c r="B10" i="16"/>
  <c r="B10" i="16" a="1"/>
  <c r="G10" i="16" s="1"/>
  <c r="B8" i="16" a="1"/>
  <c r="G8" i="16" s="1"/>
  <c r="B6" i="16" a="1"/>
  <c r="G6" i="16" s="1"/>
  <c r="B4" i="16" a="1"/>
  <c r="G4" i="16" s="1"/>
  <c r="B15" i="15" a="1"/>
  <c r="B15" i="15" s="1"/>
  <c r="B12" i="15" a="1"/>
  <c r="G12" i="15" s="1"/>
  <c r="B10" i="15" a="1"/>
  <c r="G10" i="15" s="1"/>
  <c r="B8" i="15" a="1"/>
  <c r="G8" i="15" s="1"/>
  <c r="B6" i="15" a="1"/>
  <c r="C6" i="15" s="1"/>
  <c r="B4" i="15" a="1"/>
  <c r="G4" i="15" s="1"/>
  <c r="B16" i="14" a="1"/>
  <c r="C16" i="14" s="1"/>
  <c r="B13" i="14" a="1"/>
  <c r="G13" i="14" s="1"/>
  <c r="B11" i="14" a="1"/>
  <c r="G11" i="14" s="1"/>
  <c r="B8" i="14" a="1"/>
  <c r="G8" i="14" s="1"/>
  <c r="B6" i="14" a="1"/>
  <c r="G6" i="14" s="1"/>
  <c r="B4" i="14" a="1"/>
  <c r="G4" i="14" s="1"/>
  <c r="D11" i="23" l="1"/>
  <c r="D8" i="23"/>
  <c r="F11" i="21"/>
  <c r="D8" i="20"/>
  <c r="B14" i="20"/>
  <c r="G7" i="19"/>
  <c r="F6" i="16"/>
  <c r="D10" i="16"/>
  <c r="F4" i="20"/>
  <c r="F8" i="20"/>
  <c r="F14" i="20"/>
  <c r="F4" i="23"/>
  <c r="F8" i="23"/>
  <c r="B14" i="23"/>
  <c r="B4" i="25"/>
  <c r="F10" i="16"/>
  <c r="C6" i="24"/>
  <c r="G13" i="24"/>
  <c r="B13" i="25"/>
  <c r="G6" i="15"/>
  <c r="B4" i="18"/>
  <c r="B8" i="18"/>
  <c r="C12" i="15"/>
  <c r="D8" i="16"/>
  <c r="F4" i="18"/>
  <c r="D8" i="18"/>
  <c r="B12" i="18"/>
  <c r="F14" i="23"/>
  <c r="C11" i="24"/>
  <c r="B8" i="25"/>
  <c r="D10" i="25"/>
  <c r="B11" i="14"/>
  <c r="B15" i="16"/>
  <c r="D11" i="14"/>
  <c r="C4" i="15"/>
  <c r="C8" i="15"/>
  <c r="B6" i="16"/>
  <c r="F8" i="18"/>
  <c r="F12" i="18"/>
  <c r="B4" i="20"/>
  <c r="B8" i="20"/>
  <c r="B11" i="21"/>
  <c r="B16" i="21"/>
  <c r="B4" i="23"/>
  <c r="B8" i="23"/>
  <c r="D8" i="25"/>
  <c r="F8" i="25"/>
  <c r="H13" i="14"/>
  <c r="H4" i="16"/>
  <c r="H12" i="16"/>
  <c r="D6" i="18"/>
  <c r="H10" i="18"/>
  <c r="G9" i="19"/>
  <c r="D6" i="20"/>
  <c r="H11" i="20"/>
  <c r="D8" i="21"/>
  <c r="H13" i="21"/>
  <c r="D6" i="23"/>
  <c r="H11" i="23"/>
  <c r="G9" i="24"/>
  <c r="C15" i="24"/>
  <c r="F4" i="25"/>
  <c r="D6" i="25"/>
  <c r="H10" i="25"/>
  <c r="F13" i="25"/>
  <c r="H4" i="14"/>
  <c r="F6" i="14"/>
  <c r="D8" i="14"/>
  <c r="B4" i="14"/>
  <c r="C10" i="15"/>
  <c r="B4" i="16"/>
  <c r="H6" i="16"/>
  <c r="F8" i="16"/>
  <c r="B12" i="16"/>
  <c r="H4" i="18"/>
  <c r="F6" i="18"/>
  <c r="B10" i="18"/>
  <c r="H12" i="18"/>
  <c r="C4" i="19"/>
  <c r="H4" i="20"/>
  <c r="F6" i="20"/>
  <c r="B11" i="20"/>
  <c r="H14" i="20"/>
  <c r="F8" i="21"/>
  <c r="D11" i="21"/>
  <c r="B13" i="21"/>
  <c r="H4" i="23"/>
  <c r="F6" i="23"/>
  <c r="B11" i="23"/>
  <c r="H14" i="23"/>
  <c r="H4" i="25"/>
  <c r="F6" i="25"/>
  <c r="B10" i="25"/>
  <c r="H13" i="25"/>
  <c r="H8" i="14"/>
  <c r="F11" i="14"/>
  <c r="D13" i="14"/>
  <c r="B16" i="14"/>
  <c r="D4" i="16"/>
  <c r="H8" i="16"/>
  <c r="D12" i="16"/>
  <c r="H6" i="18"/>
  <c r="D10" i="18"/>
  <c r="H6" i="20"/>
  <c r="D11" i="20"/>
  <c r="H8" i="21"/>
  <c r="D13" i="21"/>
  <c r="H6" i="23"/>
  <c r="H6" i="25"/>
  <c r="H6" i="14"/>
  <c r="F8" i="14"/>
  <c r="B13" i="14"/>
  <c r="D4" i="14"/>
  <c r="B6" i="14"/>
  <c r="F4" i="14"/>
  <c r="D6" i="14"/>
  <c r="B8" i="14"/>
  <c r="H11" i="14"/>
  <c r="F13" i="14"/>
  <c r="C15" i="15"/>
  <c r="F4" i="16"/>
  <c r="D6" i="16"/>
  <c r="B8" i="16"/>
  <c r="H10" i="16"/>
  <c r="F12" i="16"/>
  <c r="D4" i="18"/>
  <c r="B6" i="18"/>
  <c r="H8" i="18"/>
  <c r="F10" i="18"/>
  <c r="D12" i="18"/>
  <c r="B14" i="18"/>
  <c r="D4" i="20"/>
  <c r="B6" i="20"/>
  <c r="H8" i="20"/>
  <c r="F11" i="20"/>
  <c r="D14" i="20"/>
  <c r="B17" i="20"/>
  <c r="B8" i="21"/>
  <c r="H11" i="21"/>
  <c r="F13" i="21"/>
  <c r="D4" i="23"/>
  <c r="B6" i="23"/>
  <c r="H8" i="23"/>
  <c r="F11" i="23"/>
  <c r="D14" i="23"/>
  <c r="B16" i="23"/>
  <c r="D4" i="25"/>
  <c r="B6" i="25"/>
  <c r="H8" i="25"/>
  <c r="F10" i="25"/>
  <c r="D13" i="25"/>
  <c r="B16" i="25"/>
  <c r="H6" i="17"/>
  <c r="F6" i="17"/>
  <c r="D6" i="17"/>
  <c r="B6" i="17"/>
  <c r="E6" i="17"/>
  <c r="H13" i="17"/>
  <c r="F13" i="17"/>
  <c r="D13" i="17"/>
  <c r="B13" i="17"/>
  <c r="E13" i="17"/>
  <c r="H4" i="17"/>
  <c r="F4" i="17"/>
  <c r="D4" i="17"/>
  <c r="B4" i="17"/>
  <c r="E4" i="17"/>
  <c r="H9" i="17"/>
  <c r="F9" i="17"/>
  <c r="D9" i="17"/>
  <c r="B9" i="17"/>
  <c r="E9" i="17"/>
  <c r="H11" i="17"/>
  <c r="F11" i="17"/>
  <c r="D11" i="17"/>
  <c r="B11" i="17"/>
  <c r="E11" i="17"/>
  <c r="H4" i="15"/>
  <c r="F4" i="15"/>
  <c r="D4" i="15"/>
  <c r="B4" i="15"/>
  <c r="E4" i="15"/>
  <c r="H6" i="15"/>
  <c r="F6" i="15"/>
  <c r="D6" i="15"/>
  <c r="B6" i="15"/>
  <c r="E6" i="15"/>
  <c r="H8" i="15"/>
  <c r="F8" i="15"/>
  <c r="D8" i="15"/>
  <c r="B8" i="15"/>
  <c r="E8" i="15"/>
  <c r="H10" i="15"/>
  <c r="F10" i="15"/>
  <c r="D10" i="15"/>
  <c r="B10" i="15"/>
  <c r="E10" i="15"/>
  <c r="H12" i="15"/>
  <c r="F12" i="15"/>
  <c r="D12" i="15"/>
  <c r="B12" i="15"/>
  <c r="E12" i="15"/>
  <c r="C4" i="17"/>
  <c r="G4" i="17"/>
  <c r="C6" i="17"/>
  <c r="G6" i="17"/>
  <c r="C9" i="17"/>
  <c r="G9" i="17"/>
  <c r="C11" i="17"/>
  <c r="G11" i="17"/>
  <c r="C13" i="17"/>
  <c r="G13" i="17"/>
  <c r="C15" i="17"/>
  <c r="H4" i="19"/>
  <c r="F4" i="19"/>
  <c r="D4" i="19"/>
  <c r="B4" i="19"/>
  <c r="E4" i="19"/>
  <c r="H7" i="19"/>
  <c r="F7" i="19"/>
  <c r="D7" i="19"/>
  <c r="B7" i="19"/>
  <c r="E7" i="19"/>
  <c r="H9" i="19"/>
  <c r="F9" i="19"/>
  <c r="D9" i="19"/>
  <c r="B9" i="19"/>
  <c r="E9" i="19"/>
  <c r="H12" i="19"/>
  <c r="F12" i="19"/>
  <c r="D12" i="19"/>
  <c r="B12" i="19"/>
  <c r="G12" i="19"/>
  <c r="E12" i="19"/>
  <c r="C15" i="19"/>
  <c r="E15" i="19"/>
  <c r="G15" i="19"/>
  <c r="C17" i="19"/>
  <c r="C4" i="21"/>
  <c r="E4" i="21"/>
  <c r="G4" i="21"/>
  <c r="C6" i="21"/>
  <c r="E6" i="21"/>
  <c r="H6" i="21"/>
  <c r="H4" i="22"/>
  <c r="F4" i="22"/>
  <c r="D4" i="22"/>
  <c r="B4" i="22"/>
  <c r="E4" i="22"/>
  <c r="H6" i="22"/>
  <c r="F6" i="22"/>
  <c r="D6" i="22"/>
  <c r="B6" i="22"/>
  <c r="E6" i="22"/>
  <c r="H8" i="22"/>
  <c r="F8" i="22"/>
  <c r="D8" i="22"/>
  <c r="B8" i="22"/>
  <c r="E8" i="22"/>
  <c r="H10" i="22"/>
  <c r="F10" i="22"/>
  <c r="D10" i="22"/>
  <c r="B10" i="22"/>
  <c r="E10" i="22"/>
  <c r="H13" i="22"/>
  <c r="F13" i="22"/>
  <c r="D13" i="22"/>
  <c r="B13" i="22"/>
  <c r="E13" i="22"/>
  <c r="C4" i="14"/>
  <c r="E4" i="14"/>
  <c r="C6" i="14"/>
  <c r="E6" i="14"/>
  <c r="C8" i="14"/>
  <c r="E8" i="14"/>
  <c r="C11" i="14"/>
  <c r="E11" i="14"/>
  <c r="C13" i="14"/>
  <c r="E13" i="14"/>
  <c r="C4" i="16"/>
  <c r="E4" i="16"/>
  <c r="C6" i="16"/>
  <c r="E6" i="16"/>
  <c r="C8" i="16"/>
  <c r="E8" i="16"/>
  <c r="C10" i="16"/>
  <c r="E10" i="16"/>
  <c r="C12" i="16"/>
  <c r="E12" i="16"/>
  <c r="C4" i="18"/>
  <c r="E4" i="18"/>
  <c r="C6" i="18"/>
  <c r="E6" i="18"/>
  <c r="C8" i="18"/>
  <c r="E8" i="18"/>
  <c r="C10" i="18"/>
  <c r="E10" i="18"/>
  <c r="C12" i="18"/>
  <c r="E12" i="18"/>
  <c r="B15" i="19"/>
  <c r="D15" i="19"/>
  <c r="F15" i="19"/>
  <c r="C4" i="20"/>
  <c r="E4" i="20"/>
  <c r="C6" i="20"/>
  <c r="E6" i="20"/>
  <c r="C8" i="20"/>
  <c r="E8" i="20"/>
  <c r="C11" i="20"/>
  <c r="E11" i="20"/>
  <c r="C14" i="20"/>
  <c r="E14" i="20"/>
  <c r="B4" i="21"/>
  <c r="D4" i="21"/>
  <c r="F4" i="21"/>
  <c r="B6" i="21"/>
  <c r="D6" i="21"/>
  <c r="F6" i="21"/>
  <c r="C4" i="22"/>
  <c r="G4" i="22"/>
  <c r="C6" i="22"/>
  <c r="G6" i="22"/>
  <c r="C8" i="22"/>
  <c r="G8" i="22"/>
  <c r="C10" i="22"/>
  <c r="G10" i="22"/>
  <c r="C13" i="22"/>
  <c r="G13" i="22"/>
  <c r="C15" i="22"/>
  <c r="H4" i="24"/>
  <c r="F4" i="24"/>
  <c r="D4" i="24"/>
  <c r="B4" i="24"/>
  <c r="E4" i="24"/>
  <c r="H6" i="24"/>
  <c r="F6" i="24"/>
  <c r="D6" i="24"/>
  <c r="B6" i="24"/>
  <c r="E6" i="24"/>
  <c r="H9" i="24"/>
  <c r="F9" i="24"/>
  <c r="D9" i="24"/>
  <c r="B9" i="24"/>
  <c r="E9" i="24"/>
  <c r="H11" i="24"/>
  <c r="F11" i="24"/>
  <c r="D11" i="24"/>
  <c r="B11" i="24"/>
  <c r="E11" i="24"/>
  <c r="H13" i="24"/>
  <c r="F13" i="24"/>
  <c r="D13" i="24"/>
  <c r="B13" i="24"/>
  <c r="E13" i="24"/>
  <c r="C8" i="21"/>
  <c r="E8" i="21"/>
  <c r="C11" i="21"/>
  <c r="E11" i="21"/>
  <c r="C13" i="21"/>
  <c r="E13" i="21"/>
  <c r="C4" i="23"/>
  <c r="E4" i="23"/>
  <c r="C6" i="23"/>
  <c r="E6" i="23"/>
  <c r="C8" i="23"/>
  <c r="E8" i="23"/>
  <c r="C11" i="23"/>
  <c r="E11" i="23"/>
  <c r="C14" i="23"/>
  <c r="E14" i="23"/>
  <c r="C4" i="25"/>
  <c r="E4" i="25"/>
  <c r="C6" i="25"/>
  <c r="E6" i="25"/>
  <c r="C8" i="25"/>
  <c r="E8" i="25"/>
  <c r="C10" i="25"/>
  <c r="E10" i="25"/>
  <c r="C13" i="25"/>
  <c r="E13" i="25"/>
  <c r="B3" i="24" l="1"/>
  <c r="B3" i="23"/>
  <c r="B3" i="22"/>
  <c r="B3" i="21"/>
  <c r="B3" i="20"/>
  <c r="B3" i="19" l="1"/>
  <c r="B3" i="18"/>
  <c r="B3" i="17"/>
  <c r="B3" i="16" l="1"/>
  <c r="B3" i="25" l="1"/>
  <c r="B3" i="15" l="1"/>
  <c r="G3" i="25" l="1"/>
  <c r="G3" i="24"/>
  <c r="G3" i="23"/>
  <c r="H3" i="22"/>
  <c r="G3" i="21"/>
  <c r="E3" i="20"/>
  <c r="H3" i="19"/>
  <c r="G3" i="18"/>
  <c r="H3" i="17"/>
  <c r="H3" i="16"/>
  <c r="H3" i="15"/>
  <c r="F3" i="18" l="1"/>
  <c r="D3" i="18"/>
  <c r="H3" i="18"/>
  <c r="D3" i="25"/>
  <c r="F3" i="25"/>
  <c r="H3" i="25"/>
  <c r="C3" i="25"/>
  <c r="E3" i="25"/>
  <c r="D3" i="24"/>
  <c r="F3" i="24"/>
  <c r="H3" i="24"/>
  <c r="C3" i="24"/>
  <c r="E3" i="24"/>
  <c r="D3" i="23"/>
  <c r="F3" i="23"/>
  <c r="H3" i="23"/>
  <c r="C3" i="23"/>
  <c r="E3" i="23"/>
  <c r="C3" i="22"/>
  <c r="E3" i="22"/>
  <c r="G3" i="22"/>
  <c r="D3" i="22"/>
  <c r="F3" i="22"/>
  <c r="D3" i="21"/>
  <c r="F3" i="21"/>
  <c r="H3" i="21"/>
  <c r="C3" i="21"/>
  <c r="E3" i="21"/>
  <c r="C3" i="20"/>
  <c r="G3" i="20"/>
  <c r="D3" i="20"/>
  <c r="F3" i="20"/>
  <c r="H3" i="20"/>
  <c r="C3" i="19"/>
  <c r="E3" i="19"/>
  <c r="G3" i="19"/>
  <c r="D3" i="19"/>
  <c r="F3" i="19"/>
  <c r="C3" i="18"/>
  <c r="E3" i="18"/>
  <c r="C3" i="17"/>
  <c r="E3" i="17"/>
  <c r="G3" i="17"/>
  <c r="D3" i="17"/>
  <c r="F3" i="17"/>
  <c r="C3" i="16"/>
  <c r="E3" i="16"/>
  <c r="G3" i="16"/>
  <c r="D3" i="16"/>
  <c r="F3" i="16"/>
  <c r="C3" i="15"/>
  <c r="E3" i="15"/>
  <c r="G3" i="15"/>
  <c r="D3" i="15"/>
  <c r="F3" i="15"/>
  <c r="B3" i="14"/>
  <c r="G3" i="14" l="1"/>
  <c r="E3" i="14"/>
  <c r="C3" i="14"/>
  <c r="H3" i="14"/>
  <c r="F3" i="14"/>
  <c r="D3" i="14"/>
</calcChain>
</file>

<file path=xl/sharedStrings.xml><?xml version="1.0" encoding="utf-8"?>
<sst xmlns="http://schemas.openxmlformats.org/spreadsheetml/2006/main" count="198" uniqueCount="22">
  <si>
    <t>Примечания</t>
  </si>
  <si>
    <t xml:space="preserve"> </t>
  </si>
  <si>
    <t>Параметры календаря</t>
  </si>
  <si>
    <t>Год</t>
  </si>
  <si>
    <t>Начало недели</t>
  </si>
  <si>
    <t>понедельник</t>
  </si>
  <si>
    <t>осмотр средств подмащивания 1 раз в 10 дней</t>
  </si>
  <si>
    <t>2 ступень контроля ЕЖЕНЕДЕЛЬНО</t>
  </si>
  <si>
    <t xml:space="preserve">
осмотр СГЗП 1 раз в 10 дней</t>
  </si>
  <si>
    <t xml:space="preserve">2 ступень контроля ЕЖЕНЕДЕЛЬНО </t>
  </si>
  <si>
    <t>осмотр СГЗП 1 раз в 10 дней</t>
  </si>
  <si>
    <t>осмотр тары, захватов 1 раз в месяц</t>
  </si>
  <si>
    <t>повторный инструктаж ежеквартально</t>
  </si>
  <si>
    <t xml:space="preserve">2 ступень контроля ЕЖЕНЕДЕЛЬНО
</t>
  </si>
  <si>
    <t xml:space="preserve"> осмотр средств подмащивания 1 раз в 10 дней </t>
  </si>
  <si>
    <t>ежеквартальный осмотр огнетушителей</t>
  </si>
  <si>
    <t xml:space="preserve">
осмотр электроинструмента 1 раз в 6 месяцев</t>
  </si>
  <si>
    <t>Испытание лестниц металлических - добавить исходя из периодичности 1 раз в год по дате прошлого испытания</t>
  </si>
  <si>
    <t>осмотр электроинструмента 1 раз в 6 месяцев</t>
  </si>
  <si>
    <t>осмотр СИЗ от падения с высоты ежегодный</t>
  </si>
  <si>
    <t>повторный инструктаж по ОТ ежеквартально</t>
  </si>
  <si>
    <t>повторный инструктаж по пожарной безопасности - 1 раз в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</si>
</sst>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_);_(* \(#,##0\);_(* &quot;-&quot;_);_(@_)"/>
    <numFmt numFmtId="165" formatCode="_(* #,##0.00_);_(* \(#,##0.00\);_(* &quot;-&quot;??_);_(@_)"/>
    <numFmt numFmtId="166" formatCode="d"/>
    <numFmt numFmtId="167" formatCode="_-* #,##0.00\ &quot;lei&quot;_-;\-* #,##0.00\ &quot;lei&quot;_-;_-* &quot;-&quot;??\ &quot;lei&quot;_-;_-@_-"/>
    <numFmt numFmtId="168" formatCode="_-* #,##0\ &quot;lei&quot;_-;\-* #,##0\ &quot;lei&quot;_-;_-* &quot;-&quot;\ &quot;lei&quot;_-;_-@_-"/>
  </numFmts>
  <fonts count="36" x14ac:knownFonts="1">
    <font>
      <sz val="11"/>
      <color theme="1" tint="0.24994659260841701"/>
      <name val="Calibri"/>
      <family val="2"/>
    </font>
    <font>
      <sz val="8"/>
      <name val="Arial"/>
      <family val="2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sz val="11"/>
      <color theme="1"/>
      <name val="Calibri"/>
      <family val="2"/>
    </font>
    <font>
      <sz val="11"/>
      <color indexed="63"/>
      <name val="Calibri"/>
      <family val="2"/>
    </font>
    <font>
      <b/>
      <sz val="11"/>
      <color theme="0"/>
      <name val="Calibri"/>
      <family val="2"/>
    </font>
    <font>
      <sz val="11"/>
      <color theme="0"/>
      <name val="Calibri"/>
      <family val="2"/>
    </font>
    <font>
      <b/>
      <sz val="14"/>
      <color theme="0"/>
      <name val="Calibri"/>
      <family val="2"/>
    </font>
    <font>
      <sz val="11"/>
      <color rgb="FF9C0006"/>
      <name val="Calibri"/>
      <family val="2"/>
    </font>
    <font>
      <b/>
      <sz val="11"/>
      <color rgb="FFFA7D00"/>
      <name val="Calibri"/>
      <family val="2"/>
    </font>
    <font>
      <sz val="11"/>
      <color theme="1" tint="0.34998626667073579"/>
      <name val="Calibri"/>
      <family val="2"/>
    </font>
    <font>
      <i/>
      <sz val="11"/>
      <color rgb="FF7F7F7F"/>
      <name val="Calibri"/>
      <family val="2"/>
    </font>
    <font>
      <sz val="11"/>
      <color rgb="FF006100"/>
      <name val="Calibri"/>
      <family val="2"/>
    </font>
    <font>
      <sz val="11"/>
      <color theme="4" tint="-0.24994659260841701"/>
      <name val="Calibri"/>
      <family val="2"/>
    </font>
    <font>
      <sz val="11"/>
      <color theme="1" tint="0.24994659260841701"/>
      <name val="Calibri"/>
      <family val="2"/>
    </font>
    <font>
      <b/>
      <sz val="11"/>
      <color theme="1" tint="0.34998626667073579"/>
      <name val="Calibri"/>
      <family val="2"/>
    </font>
    <font>
      <sz val="11"/>
      <color rgb="FF3F3F76"/>
      <name val="Calibri"/>
      <family val="2"/>
    </font>
    <font>
      <sz val="11"/>
      <color rgb="FFFA7D00"/>
      <name val="Calibri"/>
      <family val="2"/>
    </font>
    <font>
      <sz val="11"/>
      <color rgb="FF9C5700"/>
      <name val="Calibri"/>
      <family val="2"/>
    </font>
    <font>
      <b/>
      <sz val="11"/>
      <color rgb="FF3F3F3F"/>
      <name val="Calibri"/>
      <family val="2"/>
    </font>
    <font>
      <sz val="35"/>
      <color theme="4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12"/>
      <color theme="4" tint="-0.24994659260841701"/>
      <name val="Calibri"/>
      <family val="2"/>
    </font>
    <font>
      <sz val="11"/>
      <name val="Calibri"/>
      <family val="2"/>
    </font>
    <font>
      <sz val="6"/>
      <name val="MS Gothic"/>
      <family val="3"/>
      <charset val="128"/>
    </font>
    <font>
      <b/>
      <sz val="18"/>
      <color theme="8" tint="-0.499984740745262"/>
      <name val="Century Gothic"/>
      <family val="1"/>
      <scheme val="major"/>
    </font>
    <font>
      <b/>
      <sz val="18"/>
      <color theme="9" tint="-0.499984740745262"/>
      <name val="Century Gothic"/>
      <family val="1"/>
      <scheme val="major"/>
    </font>
    <font>
      <b/>
      <sz val="18"/>
      <color theme="7" tint="-0.499984740745262"/>
      <name val="Century Gothic"/>
      <family val="1"/>
      <scheme val="major"/>
    </font>
    <font>
      <b/>
      <sz val="18"/>
      <color theme="5" tint="-0.499984740745262"/>
      <name val="Century Gothic"/>
      <family val="1"/>
      <scheme val="major"/>
    </font>
    <font>
      <b/>
      <sz val="10"/>
      <color rgb="FFFF0000"/>
      <name val="Century Gothic"/>
      <family val="2"/>
      <charset val="204"/>
      <scheme val="minor"/>
    </font>
    <font>
      <b/>
      <sz val="12"/>
      <color theme="1" tint="0.14999847407452621"/>
      <name val="Century Gothic"/>
      <family val="2"/>
      <charset val="204"/>
      <scheme val="minor"/>
    </font>
  </fonts>
  <fills count="47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B51BAE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BAA9D"/>
        <bgColor indexed="64"/>
      </patternFill>
    </fill>
  </fills>
  <borders count="36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8" tint="0.59996337778862885"/>
      </left>
      <right style="thin">
        <color theme="8" tint="0.59996337778862885"/>
      </right>
      <top/>
      <bottom/>
      <diagonal/>
    </border>
    <border>
      <left style="thin">
        <color theme="9" tint="0.59996337778862885"/>
      </left>
      <right style="thin">
        <color theme="9" tint="0.59996337778862885"/>
      </right>
      <top/>
      <bottom/>
      <diagonal/>
    </border>
    <border>
      <left style="thin">
        <color theme="7" tint="0.59996337778862885"/>
      </left>
      <right style="thin">
        <color theme="7" tint="0.59996337778862885"/>
      </right>
      <top/>
      <bottom/>
      <diagonal/>
    </border>
    <border>
      <left style="thin">
        <color theme="5" tint="0.59996337778862885"/>
      </left>
      <right style="thin">
        <color theme="5" tint="0.59996337778862885"/>
      </right>
      <top/>
      <bottom/>
      <diagonal/>
    </border>
  </borders>
  <cellStyleXfs count="50">
    <xf numFmtId="0" fontId="0" fillId="0" borderId="0">
      <alignment vertical="top"/>
    </xf>
    <xf numFmtId="0" fontId="8" fillId="2" borderId="0" applyNumberFormat="0" applyBorder="0" applyAlignment="0" applyProtection="0"/>
    <xf numFmtId="0" fontId="17" fillId="0" borderId="3" applyNumberFormat="0" applyFill="0" applyProtection="0">
      <alignment horizontal="left" vertical="center" indent="1"/>
    </xf>
    <xf numFmtId="0" fontId="9" fillId="3" borderId="1" applyNumberFormat="0" applyAlignment="0" applyProtection="0"/>
    <xf numFmtId="0" fontId="11" fillId="4" borderId="2" applyNumberFormat="0" applyProtection="0">
      <alignment vertical="center"/>
    </xf>
    <xf numFmtId="0" fontId="24" fillId="0" borderId="0" applyFill="0" applyBorder="0" applyProtection="0">
      <alignment vertical="center"/>
    </xf>
    <xf numFmtId="16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9" fillId="5" borderId="0" applyBorder="0" applyProtection="0">
      <alignment horizontal="left" vertical="top" wrapText="1" indent="1"/>
    </xf>
    <xf numFmtId="166" fontId="14" fillId="0" borderId="0">
      <alignment horizontal="left" indent="1"/>
    </xf>
    <xf numFmtId="0" fontId="28" fillId="5" borderId="0" applyNumberFormat="0" applyFont="0" applyBorder="0" applyAlignment="0">
      <alignment horizontal="left" vertical="center" indent="1"/>
    </xf>
    <xf numFmtId="0" fontId="27" fillId="0" borderId="0">
      <alignment horizontal="left" indent="1"/>
    </xf>
    <xf numFmtId="0" fontId="17" fillId="0" borderId="0" applyFill="0" applyProtection="0"/>
    <xf numFmtId="0" fontId="18" fillId="0" borderId="0" applyFill="0" applyProtection="0"/>
    <xf numFmtId="0" fontId="16" fillId="10" borderId="0" applyNumberFormat="0" applyBorder="0" applyAlignment="0" applyProtection="0"/>
    <xf numFmtId="0" fontId="12" fillId="11" borderId="0" applyNumberFormat="0" applyBorder="0" applyAlignment="0" applyProtection="0"/>
    <xf numFmtId="0" fontId="22" fillId="12" borderId="0" applyNumberFormat="0" applyBorder="0" applyAlignment="0" applyProtection="0"/>
    <xf numFmtId="0" fontId="20" fillId="13" borderId="26" applyNumberFormat="0" applyAlignment="0" applyProtection="0"/>
    <xf numFmtId="0" fontId="23" fillId="14" borderId="27" applyNumberFormat="0" applyAlignment="0" applyProtection="0"/>
    <xf numFmtId="0" fontId="13" fillId="14" borderId="26" applyNumberFormat="0" applyAlignment="0" applyProtection="0"/>
    <xf numFmtId="0" fontId="21" fillId="0" borderId="28" applyNumberFormat="0" applyFill="0" applyAlignment="0" applyProtection="0"/>
    <xf numFmtId="0" fontId="9" fillId="15" borderId="29" applyNumberFormat="0" applyAlignment="0" applyProtection="0"/>
    <xf numFmtId="0" fontId="26" fillId="0" borderId="0" applyNumberFormat="0" applyFill="0" applyBorder="0" applyAlignment="0" applyProtection="0"/>
    <xf numFmtId="0" fontId="18" fillId="16" borderId="30" applyNumberFormat="0" applyFont="0" applyAlignment="0" applyProtection="0"/>
    <xf numFmtId="0" fontId="15" fillId="0" borderId="0" applyNumberFormat="0" applyFill="0" applyBorder="0" applyAlignment="0" applyProtection="0"/>
    <xf numFmtId="0" fontId="25" fillId="0" borderId="31" applyNumberFormat="0" applyFill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10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10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10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10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</cellStyleXfs>
  <cellXfs count="94">
    <xf numFmtId="0" fontId="0" fillId="0" borderId="0" xfId="0">
      <alignment vertical="top"/>
    </xf>
    <xf numFmtId="0" fontId="2" fillId="0" borderId="0" xfId="0" applyFont="1">
      <alignment vertical="top"/>
    </xf>
    <xf numFmtId="0" fontId="2" fillId="0" borderId="0" xfId="2" applyFont="1" applyFill="1" applyBorder="1" applyAlignment="1">
      <alignment vertical="center"/>
    </xf>
    <xf numFmtId="0" fontId="3" fillId="0" borderId="0" xfId="5" applyFont="1" applyFill="1" applyAlignment="1">
      <alignment horizontal="left" vertical="center"/>
    </xf>
    <xf numFmtId="0" fontId="4" fillId="0" borderId="0" xfId="0" applyFont="1" applyAlignment="1">
      <alignment horizontal="left" vertical="center" indent="1"/>
    </xf>
    <xf numFmtId="0" fontId="6" fillId="6" borderId="4" xfId="2" applyFont="1" applyFill="1" applyBorder="1" applyAlignment="1">
      <alignment horizontal="center" vertical="center"/>
    </xf>
    <xf numFmtId="0" fontId="6" fillId="6" borderId="5" xfId="2" applyFont="1" applyFill="1" applyBorder="1" applyAlignment="1">
      <alignment horizontal="center" vertical="center"/>
    </xf>
    <xf numFmtId="0" fontId="6" fillId="6" borderId="6" xfId="2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10" xfId="0" applyFont="1" applyBorder="1" applyAlignment="1">
      <alignment horizontal="left" vertical="top" wrapText="1" indent="1"/>
    </xf>
    <xf numFmtId="0" fontId="5" fillId="0" borderId="0" xfId="0" applyFont="1" applyAlignment="1">
      <alignment horizontal="left" vertical="top" wrapText="1" indent="1"/>
    </xf>
    <xf numFmtId="0" fontId="5" fillId="0" borderId="10" xfId="13" applyFont="1" applyFill="1" applyBorder="1" applyAlignment="1">
      <alignment horizontal="left" vertical="top" wrapText="1" indent="1"/>
    </xf>
    <xf numFmtId="0" fontId="2" fillId="0" borderId="8" xfId="16" applyFont="1" applyFill="1" applyBorder="1" applyAlignment="1">
      <alignment horizontal="center" vertical="center"/>
    </xf>
    <xf numFmtId="0" fontId="2" fillId="0" borderId="8" xfId="14" applyFont="1" applyBorder="1" applyAlignment="1">
      <alignment horizontal="center" vertical="center"/>
    </xf>
    <xf numFmtId="0" fontId="6" fillId="7" borderId="4" xfId="2" applyFont="1" applyFill="1" applyBorder="1" applyAlignment="1">
      <alignment horizontal="center" vertical="center"/>
    </xf>
    <xf numFmtId="0" fontId="6" fillId="7" borderId="5" xfId="2" applyFont="1" applyFill="1" applyBorder="1" applyAlignment="1">
      <alignment horizontal="center" vertical="center"/>
    </xf>
    <xf numFmtId="0" fontId="6" fillId="7" borderId="6" xfId="2" applyFont="1" applyFill="1" applyBorder="1" applyAlignment="1">
      <alignment horizontal="center" vertical="center"/>
    </xf>
    <xf numFmtId="0" fontId="6" fillId="8" borderId="4" xfId="2" applyFont="1" applyFill="1" applyBorder="1" applyAlignment="1">
      <alignment horizontal="center" vertical="center"/>
    </xf>
    <xf numFmtId="0" fontId="6" fillId="8" borderId="5" xfId="2" applyFont="1" applyFill="1" applyBorder="1" applyAlignment="1">
      <alignment horizontal="center" vertical="center"/>
    </xf>
    <xf numFmtId="0" fontId="6" fillId="8" borderId="6" xfId="2" applyFont="1" applyFill="1" applyBorder="1" applyAlignment="1">
      <alignment horizontal="center" vertical="center"/>
    </xf>
    <xf numFmtId="0" fontId="5" fillId="0" borderId="15" xfId="13" applyFont="1" applyFill="1" applyBorder="1" applyAlignment="1">
      <alignment horizontal="left" vertical="top" wrapText="1" indent="1"/>
    </xf>
    <xf numFmtId="0" fontId="5" fillId="0" borderId="15" xfId="0" applyFont="1" applyBorder="1" applyAlignment="1">
      <alignment horizontal="left" vertical="top" wrapText="1" indent="1"/>
    </xf>
    <xf numFmtId="0" fontId="6" fillId="9" borderId="4" xfId="2" applyFont="1" applyFill="1" applyBorder="1" applyAlignment="1">
      <alignment horizontal="center" vertical="center"/>
    </xf>
    <xf numFmtId="0" fontId="6" fillId="9" borderId="5" xfId="2" applyFont="1" applyFill="1" applyBorder="1" applyAlignment="1">
      <alignment horizontal="center" vertical="center"/>
    </xf>
    <xf numFmtId="0" fontId="6" fillId="9" borderId="6" xfId="2" applyFont="1" applyFill="1" applyBorder="1" applyAlignment="1">
      <alignment horizontal="center" vertical="center"/>
    </xf>
    <xf numFmtId="0" fontId="5" fillId="0" borderId="19" xfId="13" applyFont="1" applyFill="1" applyBorder="1" applyAlignment="1">
      <alignment horizontal="left" vertical="top" wrapText="1" indent="1"/>
    </xf>
    <xf numFmtId="0" fontId="5" fillId="0" borderId="19" xfId="0" applyFont="1" applyBorder="1" applyAlignment="1">
      <alignment horizontal="left" vertical="top" wrapText="1" indent="1"/>
    </xf>
    <xf numFmtId="0" fontId="5" fillId="0" borderId="23" xfId="13" applyFont="1" applyFill="1" applyBorder="1" applyAlignment="1">
      <alignment horizontal="left" vertical="top" wrapText="1" indent="1"/>
    </xf>
    <xf numFmtId="0" fontId="5" fillId="0" borderId="23" xfId="0" applyFont="1" applyBorder="1" applyAlignment="1">
      <alignment horizontal="left" vertical="top" wrapText="1" indent="1"/>
    </xf>
    <xf numFmtId="166" fontId="4" fillId="0" borderId="9" xfId="12" applyFont="1" applyBorder="1" applyAlignment="1">
      <alignment horizontal="right" indent="1"/>
    </xf>
    <xf numFmtId="166" fontId="4" fillId="0" borderId="9" xfId="13" applyNumberFormat="1" applyFont="1" applyFill="1" applyBorder="1" applyAlignment="1">
      <alignment horizontal="right" vertical="center" wrapText="1" indent="1"/>
    </xf>
    <xf numFmtId="166" fontId="4" fillId="0" borderId="9" xfId="12" applyFont="1" applyBorder="1" applyAlignment="1">
      <alignment horizontal="right" vertical="center" indent="1"/>
    </xf>
    <xf numFmtId="166" fontId="4" fillId="0" borderId="22" xfId="12" applyFont="1" applyBorder="1" applyAlignment="1">
      <alignment horizontal="right" indent="1"/>
    </xf>
    <xf numFmtId="166" fontId="4" fillId="0" borderId="22" xfId="13" applyNumberFormat="1" applyFont="1" applyFill="1" applyBorder="1" applyAlignment="1">
      <alignment horizontal="right" vertical="center" wrapText="1" indent="1"/>
    </xf>
    <xf numFmtId="166" fontId="4" fillId="0" borderId="22" xfId="12" applyFont="1" applyBorder="1" applyAlignment="1">
      <alignment horizontal="right" vertical="center" indent="1"/>
    </xf>
    <xf numFmtId="166" fontId="4" fillId="0" borderId="18" xfId="12" applyFont="1" applyBorder="1" applyAlignment="1">
      <alignment horizontal="right" indent="1"/>
    </xf>
    <xf numFmtId="166" fontId="4" fillId="0" borderId="18" xfId="13" applyNumberFormat="1" applyFont="1" applyFill="1" applyBorder="1" applyAlignment="1">
      <alignment horizontal="right" vertical="center" wrapText="1" indent="1"/>
    </xf>
    <xf numFmtId="166" fontId="4" fillId="0" borderId="18" xfId="12" applyFont="1" applyBorder="1" applyAlignment="1">
      <alignment horizontal="right" vertical="center" indent="1"/>
    </xf>
    <xf numFmtId="166" fontId="4" fillId="0" borderId="14" xfId="12" applyFont="1" applyBorder="1" applyAlignment="1">
      <alignment horizontal="right" indent="1"/>
    </xf>
    <xf numFmtId="166" fontId="4" fillId="0" borderId="14" xfId="13" applyNumberFormat="1" applyFont="1" applyFill="1" applyBorder="1" applyAlignment="1">
      <alignment horizontal="right" vertical="center" wrapText="1" indent="1"/>
    </xf>
    <xf numFmtId="166" fontId="4" fillId="0" borderId="14" xfId="12" applyFont="1" applyBorder="1" applyAlignment="1">
      <alignment horizontal="right" vertical="center" indent="1"/>
    </xf>
    <xf numFmtId="0" fontId="5" fillId="38" borderId="10" xfId="0" applyFont="1" applyFill="1" applyBorder="1" applyAlignment="1">
      <alignment horizontal="left" vertical="top" wrapText="1" indent="1"/>
    </xf>
    <xf numFmtId="0" fontId="5" fillId="39" borderId="10" xfId="0" applyFont="1" applyFill="1" applyBorder="1" applyAlignment="1">
      <alignment horizontal="left" vertical="top" wrapText="1" indent="1"/>
    </xf>
    <xf numFmtId="0" fontId="5" fillId="39" borderId="10" xfId="13" applyFont="1" applyFill="1" applyBorder="1" applyAlignment="1">
      <alignment horizontal="left" vertical="top" wrapText="1" indent="1"/>
    </xf>
    <xf numFmtId="166" fontId="4" fillId="0" borderId="32" xfId="12" applyFont="1" applyBorder="1" applyAlignment="1">
      <alignment horizontal="right" vertical="center" indent="1"/>
    </xf>
    <xf numFmtId="0" fontId="5" fillId="40" borderId="10" xfId="0" applyFont="1" applyFill="1" applyBorder="1" applyAlignment="1">
      <alignment horizontal="left" vertical="top" wrapText="1" indent="1"/>
    </xf>
    <xf numFmtId="0" fontId="5" fillId="40" borderId="10" xfId="13" applyFont="1" applyFill="1" applyBorder="1" applyAlignment="1">
      <alignment horizontal="left" vertical="top" wrapText="1" indent="1"/>
    </xf>
    <xf numFmtId="0" fontId="5" fillId="41" borderId="10" xfId="13" applyFont="1" applyFill="1" applyBorder="1" applyAlignment="1">
      <alignment horizontal="left" vertical="top" wrapText="1" indent="1"/>
    </xf>
    <xf numFmtId="0" fontId="5" fillId="41" borderId="10" xfId="0" applyFont="1" applyFill="1" applyBorder="1" applyAlignment="1">
      <alignment horizontal="left" vertical="top" wrapText="1" indent="1"/>
    </xf>
    <xf numFmtId="0" fontId="5" fillId="42" borderId="10" xfId="13" applyFont="1" applyFill="1" applyBorder="1" applyAlignment="1">
      <alignment horizontal="left" vertical="top" wrapText="1" indent="1"/>
    </xf>
    <xf numFmtId="0" fontId="5" fillId="43" borderId="10" xfId="0" applyFont="1" applyFill="1" applyBorder="1" applyAlignment="1">
      <alignment horizontal="left" vertical="top" wrapText="1" indent="1"/>
    </xf>
    <xf numFmtId="166" fontId="4" fillId="0" borderId="33" xfId="12" applyFont="1" applyBorder="1" applyAlignment="1">
      <alignment horizontal="right" vertical="center" indent="1"/>
    </xf>
    <xf numFmtId="166" fontId="4" fillId="0" borderId="0" xfId="12" applyFont="1" applyAlignment="1">
      <alignment horizontal="right" vertical="center" indent="1"/>
    </xf>
    <xf numFmtId="166" fontId="4" fillId="0" borderId="33" xfId="13" applyNumberFormat="1" applyFont="1" applyFill="1" applyBorder="1" applyAlignment="1">
      <alignment horizontal="right" vertical="center" wrapText="1" indent="1"/>
    </xf>
    <xf numFmtId="166" fontId="4" fillId="0" borderId="0" xfId="13" applyNumberFormat="1" applyFont="1" applyFill="1" applyBorder="1" applyAlignment="1">
      <alignment horizontal="right" vertical="center" wrapText="1" indent="1"/>
    </xf>
    <xf numFmtId="0" fontId="5" fillId="44" borderId="15" xfId="0" applyFont="1" applyFill="1" applyBorder="1" applyAlignment="1">
      <alignment horizontal="left" vertical="top" wrapText="1" indent="1"/>
    </xf>
    <xf numFmtId="166" fontId="4" fillId="0" borderId="34" xfId="12" applyFont="1" applyBorder="1" applyAlignment="1">
      <alignment horizontal="right" indent="1"/>
    </xf>
    <xf numFmtId="166" fontId="4" fillId="0" borderId="34" xfId="12" applyFont="1" applyBorder="1" applyAlignment="1">
      <alignment horizontal="right" vertical="center" indent="1"/>
    </xf>
    <xf numFmtId="166" fontId="4" fillId="0" borderId="34" xfId="13" applyNumberFormat="1" applyFont="1" applyFill="1" applyBorder="1" applyAlignment="1">
      <alignment horizontal="right" vertical="center" wrapText="1" indent="1"/>
    </xf>
    <xf numFmtId="166" fontId="4" fillId="0" borderId="35" xfId="13" applyNumberFormat="1" applyFont="1" applyFill="1" applyBorder="1" applyAlignment="1">
      <alignment horizontal="right" vertical="center" wrapText="1" indent="1"/>
    </xf>
    <xf numFmtId="0" fontId="5" fillId="38" borderId="15" xfId="0" applyFont="1" applyFill="1" applyBorder="1" applyAlignment="1">
      <alignment horizontal="left" vertical="top" wrapText="1" indent="1"/>
    </xf>
    <xf numFmtId="166" fontId="4" fillId="0" borderId="35" xfId="12" applyFont="1" applyBorder="1" applyAlignment="1">
      <alignment horizontal="right" vertical="center" indent="1"/>
    </xf>
    <xf numFmtId="0" fontId="5" fillId="45" borderId="10" xfId="0" applyFont="1" applyFill="1" applyBorder="1" applyAlignment="1">
      <alignment horizontal="left" vertical="top" wrapText="1" indent="1"/>
    </xf>
    <xf numFmtId="166" fontId="4" fillId="0" borderId="32" xfId="13" applyNumberFormat="1" applyFont="1" applyFill="1" applyBorder="1" applyAlignment="1">
      <alignment horizontal="right" vertical="center" wrapText="1" indent="1"/>
    </xf>
    <xf numFmtId="0" fontId="30" fillId="0" borderId="0" xfId="5" applyFont="1" applyFill="1" applyBorder="1">
      <alignment vertical="center"/>
    </xf>
    <xf numFmtId="0" fontId="2" fillId="0" borderId="13" xfId="11" applyFont="1" applyFill="1" applyBorder="1" applyAlignment="1">
      <alignment horizontal="left" vertical="center" wrapText="1" indent="1"/>
    </xf>
    <xf numFmtId="0" fontId="2" fillId="0" borderId="11" xfId="11" applyFont="1" applyFill="1" applyBorder="1" applyAlignment="1">
      <alignment horizontal="left" vertical="center" wrapText="1" indent="1"/>
    </xf>
    <xf numFmtId="0" fontId="34" fillId="0" borderId="7" xfId="11" applyFont="1" applyFill="1" applyBorder="1">
      <alignment horizontal="left" vertical="top" wrapText="1" indent="1"/>
    </xf>
    <xf numFmtId="0" fontId="5" fillId="0" borderId="7" xfId="11" applyFont="1" applyFill="1" applyBorder="1">
      <alignment horizontal="left" vertical="top" wrapText="1" indent="1"/>
    </xf>
    <xf numFmtId="0" fontId="5" fillId="0" borderId="12" xfId="11" applyFont="1" applyFill="1" applyBorder="1">
      <alignment horizontal="left" vertical="top" wrapText="1" indent="1"/>
    </xf>
    <xf numFmtId="0" fontId="6" fillId="6" borderId="0" xfId="15" applyFont="1" applyFill="1" applyAlignment="1">
      <alignment horizontal="center" vertical="center"/>
    </xf>
    <xf numFmtId="0" fontId="31" fillId="0" borderId="0" xfId="5" applyFont="1" applyFill="1" applyBorder="1">
      <alignment vertical="center"/>
    </xf>
    <xf numFmtId="0" fontId="2" fillId="0" borderId="16" xfId="11" applyFont="1" applyFill="1" applyBorder="1" applyAlignment="1">
      <alignment horizontal="left" vertical="center" wrapText="1" indent="1"/>
    </xf>
    <xf numFmtId="0" fontId="2" fillId="0" borderId="17" xfId="11" applyFont="1" applyFill="1" applyBorder="1" applyAlignment="1">
      <alignment horizontal="left" vertical="center" wrapText="1" indent="1"/>
    </xf>
    <xf numFmtId="0" fontId="32" fillId="0" borderId="0" xfId="5" applyFont="1" applyFill="1" applyBorder="1">
      <alignment vertical="center"/>
    </xf>
    <xf numFmtId="0" fontId="2" fillId="0" borderId="20" xfId="11" applyFont="1" applyFill="1" applyBorder="1" applyAlignment="1">
      <alignment horizontal="left" vertical="center" wrapText="1" indent="1"/>
    </xf>
    <xf numFmtId="0" fontId="2" fillId="0" borderId="21" xfId="11" applyFont="1" applyFill="1" applyBorder="1" applyAlignment="1">
      <alignment horizontal="left" vertical="center" wrapText="1" indent="1"/>
    </xf>
    <xf numFmtId="0" fontId="33" fillId="0" borderId="0" xfId="5" applyFont="1" applyFill="1" applyBorder="1">
      <alignment vertical="center"/>
    </xf>
    <xf numFmtId="0" fontId="2" fillId="0" borderId="24" xfId="11" applyFont="1" applyFill="1" applyBorder="1" applyAlignment="1">
      <alignment horizontal="left" vertical="center" wrapText="1" indent="1"/>
    </xf>
    <xf numFmtId="0" fontId="2" fillId="0" borderId="25" xfId="11" applyFont="1" applyFill="1" applyBorder="1" applyAlignment="1">
      <alignment horizontal="left" vertical="center" wrapText="1" indent="1"/>
    </xf>
    <xf numFmtId="0" fontId="5" fillId="46" borderId="10" xfId="0" applyFont="1" applyFill="1" applyBorder="1" applyAlignment="1">
      <alignment horizontal="left" vertical="top" wrapText="1" indent="1"/>
    </xf>
    <xf numFmtId="166" fontId="35" fillId="0" borderId="11" xfId="12" applyFont="1" applyBorder="1" applyAlignment="1">
      <alignment horizontal="right" indent="1"/>
    </xf>
    <xf numFmtId="166" fontId="35" fillId="0" borderId="9" xfId="12" applyFont="1" applyBorder="1" applyAlignment="1">
      <alignment horizontal="right" indent="1"/>
    </xf>
    <xf numFmtId="166" fontId="35" fillId="0" borderId="9" xfId="13" applyNumberFormat="1" applyFont="1" applyFill="1" applyBorder="1" applyAlignment="1">
      <alignment horizontal="right" vertical="center" wrapText="1" indent="1"/>
    </xf>
    <xf numFmtId="166" fontId="35" fillId="0" borderId="9" xfId="12" applyFont="1" applyBorder="1" applyAlignment="1">
      <alignment horizontal="right" vertical="center" indent="1"/>
    </xf>
    <xf numFmtId="166" fontId="35" fillId="0" borderId="14" xfId="12" applyFont="1" applyBorder="1" applyAlignment="1">
      <alignment horizontal="right" indent="1"/>
    </xf>
    <xf numFmtId="166" fontId="35" fillId="0" borderId="14" xfId="13" applyNumberFormat="1" applyFont="1" applyFill="1" applyBorder="1" applyAlignment="1">
      <alignment horizontal="right" vertical="center" wrapText="1" indent="1"/>
    </xf>
    <xf numFmtId="166" fontId="35" fillId="0" borderId="14" xfId="12" applyFont="1" applyBorder="1" applyAlignment="1">
      <alignment horizontal="right" vertical="center" indent="1"/>
    </xf>
    <xf numFmtId="166" fontId="35" fillId="0" borderId="18" xfId="12" applyFont="1" applyBorder="1" applyAlignment="1">
      <alignment horizontal="right" indent="1"/>
    </xf>
    <xf numFmtId="166" fontId="35" fillId="0" borderId="18" xfId="13" applyNumberFormat="1" applyFont="1" applyFill="1" applyBorder="1" applyAlignment="1">
      <alignment horizontal="right" vertical="center" wrapText="1" indent="1"/>
    </xf>
    <xf numFmtId="166" fontId="35" fillId="0" borderId="18" xfId="12" applyFont="1" applyBorder="1" applyAlignment="1">
      <alignment horizontal="right" vertical="center" indent="1"/>
    </xf>
    <xf numFmtId="166" fontId="35" fillId="0" borderId="22" xfId="12" applyFont="1" applyBorder="1" applyAlignment="1">
      <alignment horizontal="right" indent="1"/>
    </xf>
    <xf numFmtId="166" fontId="35" fillId="0" borderId="22" xfId="13" applyNumberFormat="1" applyFont="1" applyFill="1" applyBorder="1" applyAlignment="1">
      <alignment horizontal="right" vertical="center" wrapText="1" indent="1"/>
    </xf>
    <xf numFmtId="166" fontId="35" fillId="0" borderId="22" xfId="12" applyFont="1" applyBorder="1" applyAlignment="1">
      <alignment horizontal="right" vertical="center" indent="1"/>
    </xf>
  </cellXfs>
  <cellStyles count="50">
    <cellStyle name="20% — акцент1" xfId="29" builtinId="30" customBuiltin="1"/>
    <cellStyle name="20% — акцент2" xfId="32" builtinId="34" customBuiltin="1"/>
    <cellStyle name="20% — акцент3" xfId="36" builtinId="38" customBuiltin="1"/>
    <cellStyle name="20% — акцент4" xfId="40" builtinId="42" customBuiltin="1"/>
    <cellStyle name="20% — акцент5" xfId="43" builtinId="46" customBuiltin="1"/>
    <cellStyle name="20% — акцент6" xfId="47" builtinId="50" customBuiltin="1"/>
    <cellStyle name="40% — акцент1" xfId="1" builtinId="31" customBuiltin="1"/>
    <cellStyle name="40% — акцент2" xfId="33" builtinId="35" customBuiltin="1"/>
    <cellStyle name="40% — акцент3" xfId="37" builtinId="39" customBuiltin="1"/>
    <cellStyle name="40% — акцент4" xfId="41" builtinId="43" customBuiltin="1"/>
    <cellStyle name="40% — акцент5" xfId="44" builtinId="47" customBuiltin="1"/>
    <cellStyle name="40% — акцент6" xfId="48" builtinId="51" customBuiltin="1"/>
    <cellStyle name="60% — акцент1" xfId="30" builtinId="32" customBuiltin="1"/>
    <cellStyle name="60% — акцент2" xfId="34" builtinId="36" customBuiltin="1"/>
    <cellStyle name="60% — акцент3" xfId="38" builtinId="40" customBuiltin="1"/>
    <cellStyle name="60% — акцент4" xfId="42" builtinId="44" customBuiltin="1"/>
    <cellStyle name="60% — акцент5" xfId="45" builtinId="48" customBuiltin="1"/>
    <cellStyle name="60% — акцент6" xfId="49" builtinId="52" customBuiltin="1"/>
    <cellStyle name="Акцент1" xfId="3" builtinId="29" customBuiltin="1"/>
    <cellStyle name="Акцент2" xfId="31" builtinId="33" customBuiltin="1"/>
    <cellStyle name="Акцент3" xfId="35" builtinId="37" customBuiltin="1"/>
    <cellStyle name="Акцент4" xfId="39" builtinId="41" customBuiltin="1"/>
    <cellStyle name="Акцент5" xfId="4" builtinId="45" customBuiltin="1"/>
    <cellStyle name="Акцент6" xfId="46" builtinId="49" customBuiltin="1"/>
    <cellStyle name="Ввод " xfId="20" builtinId="20" customBuiltin="1"/>
    <cellStyle name="Вывод" xfId="21" builtinId="21" customBuiltin="1"/>
    <cellStyle name="Вычисление" xfId="22" builtinId="22" customBuiltin="1"/>
    <cellStyle name="Денежный" xfId="8" builtinId="4" customBuiltin="1"/>
    <cellStyle name="Денежный [0]" xfId="9" builtinId="7" customBuiltin="1"/>
    <cellStyle name="День" xfId="12" xr:uid="{00000000-0005-0000-0000-000008000000}"/>
    <cellStyle name="Заголовок 1" xfId="2" builtinId="16" customBuiltin="1"/>
    <cellStyle name="Заголовок 2" xfId="15" builtinId="17" customBuiltin="1"/>
    <cellStyle name="Заголовок 3" xfId="16" builtinId="18" customBuiltin="1"/>
    <cellStyle name="Заголовок 4" xfId="11" builtinId="19" customBuiltin="1"/>
    <cellStyle name="Запись параметров" xfId="14" xr:uid="{00000000-0005-0000-0000-00000F000000}"/>
    <cellStyle name="Итог" xfId="28" builtinId="25" customBuiltin="1"/>
    <cellStyle name="Контрольная ячейка" xfId="24" builtinId="23" customBuiltin="1"/>
    <cellStyle name="Название" xfId="5" builtinId="15" customBuiltin="1"/>
    <cellStyle name="Нейтральный" xfId="19" builtinId="28" customBuiltin="1"/>
    <cellStyle name="Обычный" xfId="0" builtinId="0" customBuiltin="1"/>
    <cellStyle name="Плохой" xfId="18" builtinId="27" customBuiltin="1"/>
    <cellStyle name="Пояснение" xfId="27" builtinId="53" customBuiltin="1"/>
    <cellStyle name="Примечание" xfId="26" builtinId="10" customBuiltin="1"/>
    <cellStyle name="Процентный" xfId="10" builtinId="5" customBuiltin="1"/>
    <cellStyle name="Связанная ячейка" xfId="23" builtinId="24" customBuiltin="1"/>
    <cellStyle name="Текст предупреждения" xfId="25" builtinId="11" customBuiltin="1"/>
    <cellStyle name="Финансовый" xfId="6" builtinId="3" customBuiltin="1"/>
    <cellStyle name="Финансовый [0]" xfId="7" builtinId="6" customBuiltin="1"/>
    <cellStyle name="Хороший" xfId="17" builtinId="26" customBuiltin="1"/>
    <cellStyle name="Чередующиеся строки" xfId="13" xr:uid="{00000000-0005-0000-0000-000003000000}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  <mruColors>
      <color rgb="FFFBAA9D"/>
      <color rgb="FFFF3399"/>
      <color rgb="FFB51BA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183028</xdr:colOff>
      <xdr:row>1</xdr:row>
      <xdr:rowOff>0</xdr:rowOff>
    </xdr:from>
    <xdr:to>
      <xdr:col>8</xdr:col>
      <xdr:colOff>7471</xdr:colOff>
      <xdr:row>1</xdr:row>
      <xdr:rowOff>1143000</xdr:rowOff>
    </xdr:to>
    <xdr:pic>
      <xdr:nvPicPr>
        <xdr:cNvPr id="3" name="Рисунок 2" descr="Верхний колонтитул (зима)&#10;&#10;Фотоколлаж в слове &quot;Зима&quot;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40653" y="114300"/>
          <a:ext cx="4815543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1162050</xdr:colOff>
      <xdr:row>1</xdr:row>
      <xdr:rowOff>0</xdr:rowOff>
    </xdr:from>
    <xdr:to>
      <xdr:col>7</xdr:col>
      <xdr:colOff>1238250</xdr:colOff>
      <xdr:row>1</xdr:row>
      <xdr:rowOff>1143000</xdr:rowOff>
    </xdr:to>
    <xdr:pic>
      <xdr:nvPicPr>
        <xdr:cNvPr id="4" name="Рисунок 3" descr="Верхний колонтитул (осень)&#10;&#10;Фотоколлаж в слове &quot;Осень&quot;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353" r="353"/>
        <a:stretch/>
      </xdr:blipFill>
      <xdr:spPr>
        <a:xfrm>
          <a:off x="37719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1162050</xdr:colOff>
      <xdr:row>1</xdr:row>
      <xdr:rowOff>0</xdr:rowOff>
    </xdr:from>
    <xdr:to>
      <xdr:col>7</xdr:col>
      <xdr:colOff>1238250</xdr:colOff>
      <xdr:row>1</xdr:row>
      <xdr:rowOff>1143000</xdr:rowOff>
    </xdr:to>
    <xdr:pic>
      <xdr:nvPicPr>
        <xdr:cNvPr id="4" name="Рисунок 3" descr="Верхний колонтитул (осень)&#10;&#10;Фотоколлаж в слове &quot;Осень&quot;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353" r="353"/>
        <a:stretch/>
      </xdr:blipFill>
      <xdr:spPr>
        <a:xfrm>
          <a:off x="37719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183028</xdr:colOff>
      <xdr:row>1</xdr:row>
      <xdr:rowOff>0</xdr:rowOff>
    </xdr:from>
    <xdr:to>
      <xdr:col>8</xdr:col>
      <xdr:colOff>7471</xdr:colOff>
      <xdr:row>1</xdr:row>
      <xdr:rowOff>1143000</xdr:rowOff>
    </xdr:to>
    <xdr:pic>
      <xdr:nvPicPr>
        <xdr:cNvPr id="3" name="Рисунок 2" descr="Верхний колонтитул (зима)&#10;&#10;Фотоколлаж в слове &quot;Зима&quot;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40653" y="114300"/>
          <a:ext cx="4815543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183028</xdr:colOff>
      <xdr:row>1</xdr:row>
      <xdr:rowOff>0</xdr:rowOff>
    </xdr:from>
    <xdr:to>
      <xdr:col>8</xdr:col>
      <xdr:colOff>7471</xdr:colOff>
      <xdr:row>1</xdr:row>
      <xdr:rowOff>1143000</xdr:rowOff>
    </xdr:to>
    <xdr:pic>
      <xdr:nvPicPr>
        <xdr:cNvPr id="3" name="Рисунок 2" descr="Верхний колонтитул (зима)&#10;&#10;Фотоколлаж в слове &quot;Зима&quot;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40653" y="114300"/>
          <a:ext cx="4815543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327195</xdr:colOff>
      <xdr:row>1</xdr:row>
      <xdr:rowOff>0</xdr:rowOff>
    </xdr:from>
    <xdr:to>
      <xdr:col>7</xdr:col>
      <xdr:colOff>1244429</xdr:colOff>
      <xdr:row>1</xdr:row>
      <xdr:rowOff>1143000</xdr:rowOff>
    </xdr:to>
    <xdr:pic>
      <xdr:nvPicPr>
        <xdr:cNvPr id="2" name="Рисунок 1" descr="Верхний колонтитул (весна)&#10;&#10;Фотоколлаж в слове &quot;Весна&quot;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84820" y="114300"/>
          <a:ext cx="4660559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327195</xdr:colOff>
      <xdr:row>1</xdr:row>
      <xdr:rowOff>0</xdr:rowOff>
    </xdr:from>
    <xdr:to>
      <xdr:col>7</xdr:col>
      <xdr:colOff>1244429</xdr:colOff>
      <xdr:row>1</xdr:row>
      <xdr:rowOff>1143000</xdr:rowOff>
    </xdr:to>
    <xdr:pic>
      <xdr:nvPicPr>
        <xdr:cNvPr id="4" name="Рисунок 3" descr="Верхний колонтитул (весна)&#10;&#10;Фотоколлаж в слове &quot;Весна&quot;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84820" y="114300"/>
          <a:ext cx="4660559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327195</xdr:colOff>
      <xdr:row>1</xdr:row>
      <xdr:rowOff>0</xdr:rowOff>
    </xdr:from>
    <xdr:to>
      <xdr:col>7</xdr:col>
      <xdr:colOff>1244429</xdr:colOff>
      <xdr:row>1</xdr:row>
      <xdr:rowOff>1143000</xdr:rowOff>
    </xdr:to>
    <xdr:pic>
      <xdr:nvPicPr>
        <xdr:cNvPr id="4" name="Рисунок 3" descr="Верхний колонтитул (весна)&#10;&#10;Фотоколлаж в слове &quot;Весна&quot;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84820" y="114300"/>
          <a:ext cx="4660559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250349</xdr:colOff>
      <xdr:row>1</xdr:row>
      <xdr:rowOff>0</xdr:rowOff>
    </xdr:from>
    <xdr:to>
      <xdr:col>7</xdr:col>
      <xdr:colOff>1245075</xdr:colOff>
      <xdr:row>1</xdr:row>
      <xdr:rowOff>1143000</xdr:rowOff>
    </xdr:to>
    <xdr:pic>
      <xdr:nvPicPr>
        <xdr:cNvPr id="3" name="Рисунок 2" descr="Верхний колонтитул (лето)&#10;&#10;Фотоколлаж в слове &quot;Лето&quot;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07974" y="114300"/>
          <a:ext cx="4738051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250349</xdr:colOff>
      <xdr:row>1</xdr:row>
      <xdr:rowOff>0</xdr:rowOff>
    </xdr:from>
    <xdr:to>
      <xdr:col>7</xdr:col>
      <xdr:colOff>1245075</xdr:colOff>
      <xdr:row>1</xdr:row>
      <xdr:rowOff>1143000</xdr:rowOff>
    </xdr:to>
    <xdr:pic>
      <xdr:nvPicPr>
        <xdr:cNvPr id="4" name="Рисунок 3" descr="Верхний колонтитул (лето)&#10;&#10;Фотоколлаж в слове &quot;Лето&quot;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07974" y="114300"/>
          <a:ext cx="4738051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250349</xdr:colOff>
      <xdr:row>1</xdr:row>
      <xdr:rowOff>0</xdr:rowOff>
    </xdr:from>
    <xdr:to>
      <xdr:col>7</xdr:col>
      <xdr:colOff>1245075</xdr:colOff>
      <xdr:row>1</xdr:row>
      <xdr:rowOff>1143000</xdr:rowOff>
    </xdr:to>
    <xdr:pic>
      <xdr:nvPicPr>
        <xdr:cNvPr id="4" name="Рисунок 3" descr="Верхний колонтитул (лето)&#10;&#10;Фотоколлаж в слове &quot;Лето&quot;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07974" y="114300"/>
          <a:ext cx="4738051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1162050</xdr:colOff>
      <xdr:row>1</xdr:row>
      <xdr:rowOff>0</xdr:rowOff>
    </xdr:from>
    <xdr:to>
      <xdr:col>7</xdr:col>
      <xdr:colOff>1238250</xdr:colOff>
      <xdr:row>1</xdr:row>
      <xdr:rowOff>1143000</xdr:rowOff>
    </xdr:to>
    <xdr:pic>
      <xdr:nvPicPr>
        <xdr:cNvPr id="3" name="Рисунок 2" descr="Верхний колонтитул (осень)&#10;&#10;Фотоколлаж в слове &quot;Осень&quot;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353" r="353"/>
        <a:stretch/>
      </xdr:blipFill>
      <xdr:spPr>
        <a:xfrm>
          <a:off x="3771900" y="114300"/>
          <a:ext cx="50673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B1:L17"/>
  <sheetViews>
    <sheetView showGridLines="0" zoomScale="80" zoomScaleNormal="80" workbookViewId="0">
      <selection activeCell="B13" sqref="B13:G13"/>
    </sheetView>
  </sheetViews>
  <sheetFormatPr defaultColWidth="8.85546875" defaultRowHeight="16.5" x14ac:dyDescent="0.25"/>
  <cols>
    <col min="1" max="1" width="1.7109375" style="1" customWidth="1"/>
    <col min="2" max="8" width="18.7109375" style="1" customWidth="1"/>
    <col min="9" max="9" width="1.7109375" style="1" customWidth="1"/>
    <col min="10" max="10" width="8.7109375" style="1" customWidth="1"/>
    <col min="11" max="11" width="17.28515625" style="1" customWidth="1"/>
    <col min="12" max="12" width="20.28515625" style="1" customWidth="1"/>
    <col min="13" max="13" width="1.7109375" style="1" customWidth="1"/>
    <col min="14" max="16384" width="8.85546875" style="1"/>
  </cols>
  <sheetData>
    <row r="1" spans="2:12" ht="9" customHeight="1" x14ac:dyDescent="0.25">
      <c r="I1" s="1" t="s">
        <v>1</v>
      </c>
    </row>
    <row r="2" spans="2:12" ht="96" customHeight="1" x14ac:dyDescent="0.25">
      <c r="B2" s="64" t="str">
        <f>"Охрана труда 
Январь "&amp;ГодКалендаря</f>
        <v>Охрана труда 
Январь 2026</v>
      </c>
      <c r="C2" s="64"/>
      <c r="D2" s="64"/>
      <c r="E2" s="2"/>
      <c r="F2" s="2"/>
      <c r="G2" s="2"/>
      <c r="H2" s="3"/>
    </row>
    <row r="3" spans="2:12" s="8" customFormat="1" ht="24" customHeight="1" x14ac:dyDescent="0.25">
      <c r="B3" s="5" t="str">
        <f>НачалоНедели</f>
        <v>понедельник</v>
      </c>
      <c r="C3" s="6" t="str">
        <f t="shared" ref="C3:H3" si="0">TEXT(C4,"ДДДД")</f>
        <v>вторник</v>
      </c>
      <c r="D3" s="6" t="str">
        <f t="shared" si="0"/>
        <v>среда</v>
      </c>
      <c r="E3" s="6" t="str">
        <f t="shared" si="0"/>
        <v>четверг</v>
      </c>
      <c r="F3" s="6" t="str">
        <f t="shared" si="0"/>
        <v>пятница</v>
      </c>
      <c r="G3" s="6" t="str">
        <f t="shared" si="0"/>
        <v>суббота</v>
      </c>
      <c r="H3" s="7" t="str">
        <f t="shared" si="0"/>
        <v>воскресенье</v>
      </c>
      <c r="K3" s="70" t="s">
        <v>2</v>
      </c>
      <c r="L3" s="70"/>
    </row>
    <row r="4" spans="2:12" s="4" customFormat="1" ht="24" customHeight="1" x14ac:dyDescent="0.3">
      <c r="B4" s="29">
        <f t="array" ref="B4:H4">ДниИНедели+DATE(ГодКалендаря,1,1)-WEEKDAY(DATE(ГодКалендаря,1,1),(НачалоНедели="Понедельник")+1)+1</f>
        <v>46020</v>
      </c>
      <c r="C4" s="29">
        <v>46021</v>
      </c>
      <c r="D4" s="29">
        <v>46022</v>
      </c>
      <c r="E4" s="82">
        <v>46023</v>
      </c>
      <c r="F4" s="82">
        <v>46024</v>
      </c>
      <c r="G4" s="82">
        <v>46025</v>
      </c>
      <c r="H4" s="81">
        <v>46026</v>
      </c>
      <c r="K4" s="12" t="s">
        <v>3</v>
      </c>
      <c r="L4" s="12" t="s">
        <v>4</v>
      </c>
    </row>
    <row r="5" spans="2:12" s="10" customFormat="1" ht="40.5" x14ac:dyDescent="0.25">
      <c r="B5" s="9"/>
      <c r="C5" s="45" t="s">
        <v>6</v>
      </c>
      <c r="D5" s="9"/>
      <c r="E5" s="42" t="s">
        <v>7</v>
      </c>
      <c r="F5" s="9"/>
      <c r="G5" s="9"/>
      <c r="H5" s="9"/>
      <c r="K5" s="13">
        <v>2026</v>
      </c>
      <c r="L5" s="13" t="s">
        <v>5</v>
      </c>
    </row>
    <row r="6" spans="2:12" s="4" customFormat="1" ht="24" customHeight="1" x14ac:dyDescent="0.25">
      <c r="B6" s="83">
        <f t="array" ref="B6:H6">ДниИНедели+DATE(ГодКалендаря,1,1)-WEEKDAY(DATE(ГодКалендаря,1,1),(НачалоНедели="Понедельник")+1)+8</f>
        <v>46027</v>
      </c>
      <c r="C6" s="83">
        <v>46028</v>
      </c>
      <c r="D6" s="83">
        <v>46029</v>
      </c>
      <c r="E6" s="83">
        <v>46030</v>
      </c>
      <c r="F6" s="83">
        <v>46031</v>
      </c>
      <c r="G6" s="83">
        <v>46032</v>
      </c>
      <c r="H6" s="83">
        <v>46033</v>
      </c>
    </row>
    <row r="7" spans="2:12" s="10" customFormat="1" ht="40.5" x14ac:dyDescent="0.25">
      <c r="B7" s="47" t="s">
        <v>8</v>
      </c>
      <c r="C7" s="11"/>
      <c r="D7" s="11"/>
      <c r="E7" s="43" t="s">
        <v>7</v>
      </c>
      <c r="F7" s="46" t="s">
        <v>6</v>
      </c>
      <c r="G7" s="11"/>
      <c r="H7" s="11"/>
    </row>
    <row r="8" spans="2:12" s="4" customFormat="1" ht="24" customHeight="1" x14ac:dyDescent="0.25">
      <c r="B8" s="84">
        <f t="array" ref="B8:H8">ДниИНедели+DATE(ГодКалендаря,1,1)-WEEKDAY(DATE(ГодКалендаря,1,1),(НачалоНедели="Понедельник")+1)+15</f>
        <v>46034</v>
      </c>
      <c r="C8" s="84">
        <v>46035</v>
      </c>
      <c r="D8" s="84">
        <v>46036</v>
      </c>
      <c r="E8" s="84">
        <v>46037</v>
      </c>
      <c r="F8" s="84">
        <v>46038</v>
      </c>
      <c r="G8" s="84">
        <v>46039</v>
      </c>
      <c r="H8" s="84">
        <v>46040</v>
      </c>
    </row>
    <row r="9" spans="2:12" s="4" customFormat="1" ht="62.25" customHeight="1" x14ac:dyDescent="0.25">
      <c r="B9" s="41" t="s">
        <v>20</v>
      </c>
      <c r="C9" s="41"/>
      <c r="D9" s="41"/>
      <c r="E9" s="42" t="s">
        <v>13</v>
      </c>
      <c r="F9" s="44"/>
      <c r="G9" s="44"/>
      <c r="H9" s="44"/>
    </row>
    <row r="10" spans="2:12" s="10" customFormat="1" ht="67.5" x14ac:dyDescent="0.25">
      <c r="B10" s="80" t="s">
        <v>21</v>
      </c>
      <c r="C10" s="9"/>
      <c r="D10" s="9"/>
      <c r="E10" s="48" t="s">
        <v>8</v>
      </c>
      <c r="F10" s="9"/>
      <c r="G10" s="9"/>
      <c r="H10" s="9"/>
    </row>
    <row r="11" spans="2:12" s="4" customFormat="1" ht="24" customHeight="1" x14ac:dyDescent="0.25">
      <c r="B11" s="83">
        <f t="array" ref="B11:H11">ДниИНедели+DATE(ГодКалендаря,1,1)-WEEKDAY(DATE(ГодКалендаря,1,1),(НачалоНедели="Понедельник")+1)+22</f>
        <v>46041</v>
      </c>
      <c r="C11" s="83">
        <v>46042</v>
      </c>
      <c r="D11" s="83">
        <v>46043</v>
      </c>
      <c r="E11" s="83">
        <v>46044</v>
      </c>
      <c r="F11" s="83">
        <v>46045</v>
      </c>
      <c r="G11" s="83">
        <v>46046</v>
      </c>
      <c r="H11" s="83">
        <v>46047</v>
      </c>
    </row>
    <row r="12" spans="2:12" s="10" customFormat="1" ht="40.5" x14ac:dyDescent="0.25">
      <c r="B12" s="46" t="s">
        <v>6</v>
      </c>
      <c r="C12" s="11"/>
      <c r="D12" s="11"/>
      <c r="E12" s="43" t="s">
        <v>7</v>
      </c>
      <c r="F12" s="11"/>
      <c r="G12" s="49" t="s">
        <v>11</v>
      </c>
      <c r="H12" s="47" t="s">
        <v>10</v>
      </c>
    </row>
    <row r="13" spans="2:12" s="4" customFormat="1" ht="24" customHeight="1" x14ac:dyDescent="0.25">
      <c r="B13" s="84">
        <f t="array" ref="B13:H13">ДниИНедели+DATE(ГодКалендаря,1,1)-WEEKDAY(DATE(ГодКалендаря,1,1),(НачалоНедели="Понедельник")+1)+29</f>
        <v>46048</v>
      </c>
      <c r="C13" s="84">
        <v>46049</v>
      </c>
      <c r="D13" s="84">
        <v>46050</v>
      </c>
      <c r="E13" s="84">
        <v>46051</v>
      </c>
      <c r="F13" s="84">
        <v>46052</v>
      </c>
      <c r="G13" s="84">
        <v>46053</v>
      </c>
      <c r="H13" s="31">
        <v>46054</v>
      </c>
    </row>
    <row r="14" spans="2:12" s="4" customFormat="1" ht="40.5" x14ac:dyDescent="0.25">
      <c r="B14" s="44"/>
      <c r="C14" s="44"/>
      <c r="D14" s="50" t="s">
        <v>15</v>
      </c>
      <c r="E14" s="42" t="s">
        <v>9</v>
      </c>
      <c r="F14" s="44"/>
      <c r="G14" s="44"/>
      <c r="H14" s="44"/>
    </row>
    <row r="15" spans="2:12" s="10" customFormat="1" ht="57.75" customHeight="1" x14ac:dyDescent="0.25">
      <c r="B15" s="9"/>
      <c r="C15" s="9"/>
      <c r="D15" s="9"/>
      <c r="E15" s="45" t="s">
        <v>14</v>
      </c>
      <c r="F15" s="9"/>
      <c r="G15" s="9"/>
      <c r="H15" s="9"/>
    </row>
    <row r="16" spans="2:12" s="4" customFormat="1" ht="24" customHeight="1" x14ac:dyDescent="0.25">
      <c r="B16" s="30">
        <f t="array" ref="B16:C16">ДниИНедели+DATE(ГодКалендаря,1,1)-WEEKDAY(DATE(ГодКалендаря,1,1),(НачалоНедели="Понедельник")+1)+36</f>
        <v>46055</v>
      </c>
      <c r="C16" s="30">
        <v>46056</v>
      </c>
      <c r="D16" s="65" t="s">
        <v>0</v>
      </c>
      <c r="E16" s="65"/>
      <c r="F16" s="65"/>
      <c r="G16" s="65"/>
      <c r="H16" s="66"/>
    </row>
    <row r="17" spans="2:8" s="10" customFormat="1" ht="33" customHeight="1" x14ac:dyDescent="0.25">
      <c r="B17" s="11"/>
      <c r="C17" s="11"/>
      <c r="D17" s="67" t="s">
        <v>17</v>
      </c>
      <c r="E17" s="68"/>
      <c r="F17" s="68"/>
      <c r="G17" s="68"/>
      <c r="H17" s="69"/>
    </row>
  </sheetData>
  <mergeCells count="4">
    <mergeCell ref="B2:D2"/>
    <mergeCell ref="D16:H16"/>
    <mergeCell ref="D17:H17"/>
    <mergeCell ref="K3:L3"/>
  </mergeCells>
  <phoneticPr fontId="1" type="noConversion"/>
  <conditionalFormatting sqref="B4:G4">
    <cfRule type="expression" dxfId="23" priority="23">
      <formula>DAY(B4)&gt;8</formula>
    </cfRule>
  </conditionalFormatting>
  <conditionalFormatting sqref="B13:H13 B14:C14 F14:H14 B16:C16">
    <cfRule type="expression" dxfId="22" priority="24">
      <formula>AND(DAY(B13)&gt;=1,DAY(B13)&lt;=15)</formula>
    </cfRule>
  </conditionalFormatting>
  <dataValidations count="13">
    <dataValidation type="list" errorStyle="warning" allowBlank="1" showInputMessage="1" showErrorMessage="1" error="Выберите день из списка. Нажмите кнопку «Отмена», а затем клавиши ALT+СТРЕЛКА ВНИЗ, чтобы выбрать день в раскрывающемся списке" prompt="Выберите первый день недели в этой ячейке. Нажмите клавиши ALT+СТРЕЛКА ВНИЗ, чтобы открыть список, и используйте клавиши СТРЕЛКА ВНИЗ и ВВОД для выбора нужного варианта" sqref="L5" xr:uid="{00000000-0002-0000-0000-000000000000}">
      <formula1>"воскресенье, понедельник"</formula1>
    </dataValidation>
    <dataValidation allowBlank="1" showInputMessage="1" showErrorMessage="1" prompt="Создавайте специальный календарь на месяц в этой книге. Укажите год и первый день недели для всех месяцев на этом листе «Январь». Каждый месяц представлен на отдельном листе." sqref="A1" xr:uid="{00000000-0002-0000-0000-000001000000}"/>
    <dataValidation allowBlank="1" showInputMessage="1" showErrorMessage="1" prompt="Введите год в ячейке ниже" sqref="K4" xr:uid="{00000000-0002-0000-0000-000002000000}"/>
    <dataValidation allowBlank="1" showInputMessage="1" showErrorMessage="1" prompt="Выберите первый день недели в ячейке ниже" sqref="L4" xr:uid="{00000000-0002-0000-0000-000003000000}"/>
    <dataValidation allowBlank="1" showInputMessage="1" showErrorMessage="1" prompt="Введите год в этой ячейке" sqref="K5" xr:uid="{00000000-0002-0000-0000-000004000000}"/>
    <dataValidation allowBlank="1" showInputMessage="1" showErrorMessage="1" prompt="Эта строка содержит названия дней недели для этого календаря. Эта ячейка содержит первый день недели. Чтобы изменить его, введите новый день недели в ячейке L5 на этом листе." sqref="B3" xr:uid="{00000000-0002-0000-0000-000005000000}"/>
    <dataValidation allowBlank="1" showInputMessage="1" showErrorMessage="1" prompt="Эта строка и строки 6, 8, 10, 12 и 14 содержат дни недели календаря. Если в этой ячейке не указано число 1, значит это день предыдущего месяца. Вводите заметки в ячейке D15." sqref="B4" xr:uid="{00000000-0002-0000-0000-000006000000}"/>
    <dataValidation allowBlank="1" showInputMessage="1" showErrorMessage="1" prompt="Год в этой ячейке автоматически обновляется в соответствии с годом, введенным в ячейке K5. В календаре ниже представлены даты предыдущего и следующего месяца с более светлым оттенком шрифта." sqref="B2:D2" xr:uid="{00000000-0002-0000-0000-000007000000}"/>
    <dataValidation allowBlank="1" showInputMessage="1" showErrorMessage="1" prompt="Автоматически определяемый день недели" sqref="C3:H3" xr:uid="{00000000-0002-0000-0000-000008000000}"/>
    <dataValidation allowBlank="1" showInputMessage="1" showErrorMessage="1" prompt="Эта строка и строки 7, 9, 11, 13 и 15 содержат ячейки для ввода заметок на день, относящихся ко дню календаря в ячейке выше." sqref="B5" xr:uid="{00000000-0002-0000-0000-000009000000}"/>
    <dataValidation allowBlank="1" showInputMessage="1" prompt="Введите заметки на месяц в этой ячейке." sqref="D17:H17" xr:uid="{4A9CB4FD-C8C7-43DB-A60C-F390E0197C4C}"/>
    <dataValidation allowBlank="1" showInputMessage="1" prompt="Введите заметки на месяц в ячейке ниже." sqref="D16:H16" xr:uid="{00000000-0002-0000-0000-00000B000000}"/>
    <dataValidation allowBlank="1" showInputMessage="1" showErrorMessage="1" prompt="Введите год и выберите первый день календаря в ячейках ниже. Эти ячейки с параметрами календаря не печатаются" sqref="K3" xr:uid="{00000000-0002-0000-0000-00000C000000}"/>
  </dataValidations>
  <printOptions horizontalCentered="1"/>
  <pageMargins left="0.25" right="0.25" top="0.5" bottom="0.5" header="0.3" footer="0.3"/>
  <pageSetup paperSize="9"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B1:I17"/>
  <sheetViews>
    <sheetView showGridLines="0" zoomScale="80" zoomScaleNormal="80" workbookViewId="0">
      <selection activeCell="B14" sqref="B14:G14"/>
    </sheetView>
  </sheetViews>
  <sheetFormatPr defaultColWidth="8.85546875" defaultRowHeight="16.5" x14ac:dyDescent="0.25"/>
  <cols>
    <col min="1" max="1" width="1.7109375" style="1" customWidth="1"/>
    <col min="2" max="8" width="18.7109375" style="1" customWidth="1"/>
    <col min="9" max="9" width="1.7109375" style="1" customWidth="1"/>
    <col min="10" max="10" width="8.7109375" style="1" customWidth="1"/>
    <col min="11" max="16384" width="8.85546875" style="1"/>
  </cols>
  <sheetData>
    <row r="1" spans="2:9" ht="9" customHeight="1" x14ac:dyDescent="0.25">
      <c r="I1" s="1" t="s">
        <v>1</v>
      </c>
    </row>
    <row r="2" spans="2:9" ht="96" customHeight="1" x14ac:dyDescent="0.25">
      <c r="B2" s="77" t="str">
        <f>"Охрана труда Октябрь "&amp;ГодКалендаря</f>
        <v>Охрана труда Октябрь 2026</v>
      </c>
      <c r="C2" s="77"/>
      <c r="D2" s="77"/>
      <c r="E2" s="2"/>
      <c r="F2" s="2"/>
      <c r="G2" s="2"/>
      <c r="H2" s="3"/>
    </row>
    <row r="3" spans="2:9" s="8" customFormat="1" ht="24" customHeight="1" x14ac:dyDescent="0.25">
      <c r="B3" s="14" t="str">
        <f>НачалоНедели</f>
        <v>понедельник</v>
      </c>
      <c r="C3" s="15" t="str">
        <f t="shared" ref="C3:H3" si="0">TEXT(C4,"ДДДД")</f>
        <v>вторник</v>
      </c>
      <c r="D3" s="15" t="str">
        <f t="shared" si="0"/>
        <v>среда</v>
      </c>
      <c r="E3" s="15" t="str">
        <f t="shared" si="0"/>
        <v>четверг</v>
      </c>
      <c r="F3" s="15" t="str">
        <f t="shared" si="0"/>
        <v>пятница</v>
      </c>
      <c r="G3" s="15" t="str">
        <f t="shared" si="0"/>
        <v>суббота</v>
      </c>
      <c r="H3" s="16" t="str">
        <f t="shared" si="0"/>
        <v>воскресенье</v>
      </c>
    </row>
    <row r="4" spans="2:9" s="4" customFormat="1" ht="24" customHeight="1" x14ac:dyDescent="0.3">
      <c r="B4" s="32">
        <f t="array" ref="B4:H4">ДниИНедели+DATE(ГодКалендаря,10,1)-WEEKDAY(DATE(ГодКалендаря,10,1),(НачалоНедели="Понедельник")+1)+1</f>
        <v>46293</v>
      </c>
      <c r="C4" s="32">
        <v>46294</v>
      </c>
      <c r="D4" s="32">
        <v>46295</v>
      </c>
      <c r="E4" s="91">
        <v>46296</v>
      </c>
      <c r="F4" s="91">
        <v>46297</v>
      </c>
      <c r="G4" s="91">
        <v>46298</v>
      </c>
      <c r="H4" s="91">
        <v>46299</v>
      </c>
    </row>
    <row r="5" spans="2:9" s="10" customFormat="1" ht="40.5" x14ac:dyDescent="0.25">
      <c r="B5" s="28"/>
      <c r="C5" s="28"/>
      <c r="D5" s="28"/>
      <c r="E5" s="42" t="s">
        <v>7</v>
      </c>
      <c r="F5" s="47" t="s">
        <v>8</v>
      </c>
      <c r="G5" s="28"/>
      <c r="H5" s="28"/>
    </row>
    <row r="6" spans="2:9" s="4" customFormat="1" ht="24" customHeight="1" x14ac:dyDescent="0.25">
      <c r="B6" s="92">
        <f t="array" ref="B6:H6">ДниИНедели+DATE(ГодКалендаря,10,1)-WEEKDAY(DATE(ГодКалендаря,10,1),(НачалоНедели="Понедельник")+1)+8</f>
        <v>46300</v>
      </c>
      <c r="C6" s="92">
        <v>46301</v>
      </c>
      <c r="D6" s="92">
        <v>46302</v>
      </c>
      <c r="E6" s="92">
        <v>46303</v>
      </c>
      <c r="F6" s="92">
        <v>46304</v>
      </c>
      <c r="G6" s="92">
        <v>46305</v>
      </c>
      <c r="H6" s="92">
        <v>46306</v>
      </c>
    </row>
    <row r="7" spans="2:9" s="10" customFormat="1" ht="40.5" x14ac:dyDescent="0.25">
      <c r="B7" s="27"/>
      <c r="C7" s="45" t="s">
        <v>6</v>
      </c>
      <c r="D7" s="27"/>
      <c r="E7" s="42" t="s">
        <v>7</v>
      </c>
      <c r="F7" s="27"/>
      <c r="G7" s="27"/>
      <c r="H7" s="27"/>
    </row>
    <row r="8" spans="2:9" s="4" customFormat="1" ht="24" customHeight="1" x14ac:dyDescent="0.25">
      <c r="B8" s="93">
        <f t="array" ref="B8:H8">ДниИНедели+DATE(ГодКалендаря,10,1)-WEEKDAY(DATE(ГодКалендаря,10,1),(НачалоНедели="Понедельник")+1)+15</f>
        <v>46307</v>
      </c>
      <c r="C8" s="93">
        <v>46308</v>
      </c>
      <c r="D8" s="93">
        <v>46309</v>
      </c>
      <c r="E8" s="93">
        <v>46310</v>
      </c>
      <c r="F8" s="93">
        <v>46311</v>
      </c>
      <c r="G8" s="93">
        <v>46312</v>
      </c>
      <c r="H8" s="93">
        <v>46313</v>
      </c>
    </row>
    <row r="9" spans="2:9" s="4" customFormat="1" ht="54" x14ac:dyDescent="0.25">
      <c r="B9" s="41" t="s">
        <v>20</v>
      </c>
      <c r="C9" s="41"/>
      <c r="D9" s="41"/>
      <c r="E9" s="52"/>
      <c r="F9" s="61"/>
      <c r="G9" s="61"/>
      <c r="H9" s="61"/>
    </row>
    <row r="10" spans="2:9" s="10" customFormat="1" ht="40.5" x14ac:dyDescent="0.25">
      <c r="B10" s="47" t="s">
        <v>8</v>
      </c>
      <c r="C10" s="28"/>
      <c r="D10" s="28"/>
      <c r="E10" s="42" t="s">
        <v>7</v>
      </c>
      <c r="F10" s="45" t="s">
        <v>6</v>
      </c>
      <c r="G10" s="28"/>
      <c r="H10" s="28"/>
    </row>
    <row r="11" spans="2:9" s="4" customFormat="1" ht="24" customHeight="1" x14ac:dyDescent="0.25">
      <c r="B11" s="92">
        <f t="array" ref="B11:H11">ДниИНедели+DATE(ГодКалендаря,10,1)-WEEKDAY(DATE(ГодКалендаря,10,1),(НачалоНедели="Понедельник")+1)+22</f>
        <v>46314</v>
      </c>
      <c r="C11" s="92">
        <v>46315</v>
      </c>
      <c r="D11" s="92">
        <v>46316</v>
      </c>
      <c r="E11" s="92">
        <v>46317</v>
      </c>
      <c r="F11" s="92">
        <v>46318</v>
      </c>
      <c r="G11" s="92">
        <v>46319</v>
      </c>
      <c r="H11" s="92">
        <v>46320</v>
      </c>
    </row>
    <row r="12" spans="2:9" s="4" customFormat="1" ht="40.5" x14ac:dyDescent="0.25">
      <c r="B12" s="59"/>
      <c r="C12" s="59"/>
      <c r="D12" s="59"/>
      <c r="E12" s="42" t="s">
        <v>7</v>
      </c>
      <c r="F12" s="54"/>
      <c r="G12" s="49" t="s">
        <v>11</v>
      </c>
      <c r="H12" s="59"/>
    </row>
    <row r="13" spans="2:9" s="10" customFormat="1" ht="40.5" x14ac:dyDescent="0.25">
      <c r="B13" s="27"/>
      <c r="C13" s="27"/>
      <c r="D13" s="27"/>
      <c r="E13" s="47" t="s">
        <v>8</v>
      </c>
      <c r="F13" s="11"/>
      <c r="G13" s="27"/>
      <c r="H13" s="27"/>
    </row>
    <row r="14" spans="2:9" s="4" customFormat="1" ht="24" customHeight="1" x14ac:dyDescent="0.25">
      <c r="B14" s="93">
        <f t="array" ref="B14:H14">ДниИНедели+DATE(ГодКалендаря,10,1)-WEEKDAY(DATE(ГодКалендаря,10,1),(НачалоНедели="Понедельник")+1)+29</f>
        <v>46321</v>
      </c>
      <c r="C14" s="93">
        <v>46322</v>
      </c>
      <c r="D14" s="93">
        <v>46323</v>
      </c>
      <c r="E14" s="93">
        <v>46324</v>
      </c>
      <c r="F14" s="93">
        <v>46325</v>
      </c>
      <c r="G14" s="93">
        <v>46326</v>
      </c>
      <c r="H14" s="34">
        <v>46327</v>
      </c>
    </row>
    <row r="15" spans="2:9" s="10" customFormat="1" ht="40.5" x14ac:dyDescent="0.25">
      <c r="B15" s="45" t="s">
        <v>6</v>
      </c>
      <c r="C15" s="28"/>
      <c r="D15" s="50" t="s">
        <v>15</v>
      </c>
      <c r="E15" s="42" t="s">
        <v>7</v>
      </c>
      <c r="F15" s="28"/>
      <c r="G15" s="28"/>
      <c r="H15" s="28"/>
    </row>
    <row r="16" spans="2:9" s="4" customFormat="1" ht="24" customHeight="1" x14ac:dyDescent="0.25">
      <c r="B16" s="33">
        <f t="array" ref="B16:C16">ДниИНедели+DATE(ГодКалендаря,10,1)-WEEKDAY(DATE(ГодКалендаря,10,1),(НачалоНедели="Понедельник")+1)+36</f>
        <v>46328</v>
      </c>
      <c r="C16" s="33">
        <v>46329</v>
      </c>
      <c r="D16" s="78" t="s">
        <v>0</v>
      </c>
      <c r="E16" s="78"/>
      <c r="F16" s="78"/>
      <c r="G16" s="78"/>
      <c r="H16" s="79"/>
    </row>
    <row r="17" spans="2:8" s="10" customFormat="1" ht="28.5" customHeight="1" x14ac:dyDescent="0.25">
      <c r="B17" s="27"/>
      <c r="C17" s="27"/>
      <c r="D17" s="67" t="s">
        <v>17</v>
      </c>
      <c r="E17" s="68"/>
      <c r="F17" s="68"/>
      <c r="G17" s="68"/>
      <c r="H17" s="69"/>
    </row>
  </sheetData>
  <mergeCells count="3">
    <mergeCell ref="B2:D2"/>
    <mergeCell ref="D16:H16"/>
    <mergeCell ref="D17:H17"/>
  </mergeCells>
  <phoneticPr fontId="29"/>
  <conditionalFormatting sqref="B4:G4">
    <cfRule type="expression" dxfId="5" priority="1">
      <formula>DAY(B4)&gt;8</formula>
    </cfRule>
  </conditionalFormatting>
  <conditionalFormatting sqref="B14:H14 B16:C16">
    <cfRule type="expression" dxfId="4" priority="2">
      <formula>AND(DAY(B14)&gt;=1,DAY(B14)&lt;=15)</formula>
    </cfRule>
  </conditionalFormatting>
  <dataValidations count="8">
    <dataValidation allowBlank="1" showInputMessage="1" showErrorMessage="1" prompt="Автоматически определяемый день недели" sqref="C3:H3" xr:uid="{00000000-0002-0000-0900-000000000000}"/>
    <dataValidation allowBlank="1" showInputMessage="1" showErrorMessage="1" prompt="Календарь на октябрь" sqref="A1" xr:uid="{00000000-0002-0000-0900-000001000000}"/>
    <dataValidation allowBlank="1" showInputMessage="1" showErrorMessage="1" prompt="Год в этой ячейке автоматически обновляется в соответствии с годом, введенным на листе «Январь». В календаре ниже представлены даты предыдущего и следующего месяца с более светлым оттенком шрифта" sqref="B2:D2" xr:uid="{00000000-0002-0000-0900-000002000000}"/>
    <dataValidation allowBlank="1" showInputMessage="1" showErrorMessage="1" prompt="Эта строка содержит названия дней недели для этого календаря. Эта ячейка содержит первый день недели. Чтобы изменить его, выберите новый день недели в ячейке L5 на листе «Январь»." sqref="B3" xr:uid="{00000000-0002-0000-0900-000003000000}"/>
    <dataValidation allowBlank="1" showInputMessage="1" prompt="Введите заметки на месяц в ячейке ниже." sqref="D16:H16" xr:uid="{00000000-0002-0000-0900-000004000000}"/>
    <dataValidation allowBlank="1" showInputMessage="1" prompt="Введите заметки на месяц в этой ячейке." sqref="D17:H17" xr:uid="{A87DABF3-1013-412B-AB90-CC793B232D91}"/>
    <dataValidation allowBlank="1" showInputMessage="1" showErrorMessage="1" prompt="Эта строка и строки 7, 9, 11, 13 и 15 содержат ячейки для ввода заметок на день, относящихся ко дню календаря в ячейке выше." sqref="B5" xr:uid="{00000000-0002-0000-0900-000006000000}"/>
    <dataValidation allowBlank="1" showInputMessage="1" showErrorMessage="1" prompt="Эта строка и строки 6, 8, 10, 12 и 14 содержат дни недели календаря. Если в этой ячейке не указано число 1, значит это день предыдущего месяца. Вводите заметки в ячейке D15." sqref="B4" xr:uid="{00000000-0002-0000-0900-000007000000}"/>
  </dataValidations>
  <printOptions horizontalCentered="1"/>
  <pageMargins left="0.25" right="0.25" top="0.5" bottom="0.5" header="0.3" footer="0.3"/>
  <pageSetup paperSize="9" scale="88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B1:I16"/>
  <sheetViews>
    <sheetView showGridLines="0" zoomScale="80" zoomScaleNormal="80" workbookViewId="0">
      <selection activeCell="B15" sqref="B15"/>
    </sheetView>
  </sheetViews>
  <sheetFormatPr defaultColWidth="8.85546875" defaultRowHeight="16.5" x14ac:dyDescent="0.25"/>
  <cols>
    <col min="1" max="1" width="1.7109375" style="1" customWidth="1"/>
    <col min="2" max="8" width="18.7109375" style="1" customWidth="1"/>
    <col min="9" max="9" width="1.7109375" style="1" customWidth="1"/>
    <col min="10" max="10" width="8.7109375" style="1" customWidth="1"/>
    <col min="11" max="16384" width="8.85546875" style="1"/>
  </cols>
  <sheetData>
    <row r="1" spans="2:9" ht="9" customHeight="1" x14ac:dyDescent="0.25">
      <c r="I1" s="1" t="s">
        <v>1</v>
      </c>
    </row>
    <row r="2" spans="2:9" ht="96" customHeight="1" x14ac:dyDescent="0.25">
      <c r="B2" s="77" t="str">
        <f>"Охрана труда Ноябрь "&amp;ГодКалендаря</f>
        <v>Охрана труда Ноябрь 2026</v>
      </c>
      <c r="C2" s="77"/>
      <c r="D2" s="77"/>
      <c r="E2" s="2"/>
      <c r="F2" s="2"/>
      <c r="G2" s="2"/>
      <c r="H2" s="3"/>
    </row>
    <row r="3" spans="2:9" s="8" customFormat="1" ht="24" customHeight="1" x14ac:dyDescent="0.25">
      <c r="B3" s="14" t="str">
        <f>НачалоНедели</f>
        <v>понедельник</v>
      </c>
      <c r="C3" s="15" t="str">
        <f t="shared" ref="C3:H3" si="0">TEXT(C4,"ДДДД")</f>
        <v>вторник</v>
      </c>
      <c r="D3" s="15" t="str">
        <f t="shared" si="0"/>
        <v>среда</v>
      </c>
      <c r="E3" s="15" t="str">
        <f t="shared" si="0"/>
        <v>четверг</v>
      </c>
      <c r="F3" s="15" t="str">
        <f t="shared" si="0"/>
        <v>пятница</v>
      </c>
      <c r="G3" s="15" t="str">
        <f t="shared" si="0"/>
        <v>суббота</v>
      </c>
      <c r="H3" s="16" t="str">
        <f t="shared" si="0"/>
        <v>воскресенье</v>
      </c>
    </row>
    <row r="4" spans="2:9" s="4" customFormat="1" ht="24" customHeight="1" x14ac:dyDescent="0.3">
      <c r="B4" s="32">
        <f t="array" ref="B4:H4">ДниИНедели+DATE(ГодКалендаря,11,1)-WEEKDAY(DATE(ГодКалендаря,11,1),(НачалоНедели="Понедельник")+1)+1</f>
        <v>46321</v>
      </c>
      <c r="C4" s="32">
        <v>46322</v>
      </c>
      <c r="D4" s="32">
        <v>46323</v>
      </c>
      <c r="E4" s="32">
        <v>46324</v>
      </c>
      <c r="F4" s="32">
        <v>46325</v>
      </c>
      <c r="G4" s="32">
        <v>46326</v>
      </c>
      <c r="H4" s="91">
        <v>46327</v>
      </c>
    </row>
    <row r="5" spans="2:9" s="10" customFormat="1" ht="40.5" x14ac:dyDescent="0.25">
      <c r="B5" s="28"/>
      <c r="C5" s="28"/>
      <c r="D5" s="28"/>
      <c r="E5" s="42" t="s">
        <v>7</v>
      </c>
      <c r="F5" s="28"/>
      <c r="G5" s="28"/>
      <c r="H5" s="47" t="s">
        <v>8</v>
      </c>
    </row>
    <row r="6" spans="2:9" s="4" customFormat="1" ht="24" customHeight="1" x14ac:dyDescent="0.25">
      <c r="B6" s="92">
        <f t="array" ref="B6:H6">ДниИНедели+DATE(ГодКалендаря,11,1)-WEEKDAY(DATE(ГодКалендаря,11,1),(НачалоНедели="Понедельник")+1)+8</f>
        <v>46328</v>
      </c>
      <c r="C6" s="92">
        <v>46329</v>
      </c>
      <c r="D6" s="92">
        <v>46330</v>
      </c>
      <c r="E6" s="92">
        <v>46331</v>
      </c>
      <c r="F6" s="92">
        <v>46332</v>
      </c>
      <c r="G6" s="92">
        <v>46333</v>
      </c>
      <c r="H6" s="92">
        <v>46334</v>
      </c>
    </row>
    <row r="7" spans="2:9" s="4" customFormat="1" ht="40.5" x14ac:dyDescent="0.25">
      <c r="B7" s="59"/>
      <c r="C7" s="59"/>
      <c r="D7" s="59"/>
      <c r="E7" s="45" t="s">
        <v>6</v>
      </c>
      <c r="F7" s="59"/>
      <c r="G7" s="59"/>
      <c r="H7" s="59"/>
    </row>
    <row r="8" spans="2:9" s="10" customFormat="1" ht="40.5" x14ac:dyDescent="0.25">
      <c r="B8" s="27"/>
      <c r="C8" s="27"/>
      <c r="D8" s="27"/>
      <c r="E8" s="42" t="s">
        <v>7</v>
      </c>
      <c r="F8" s="27"/>
      <c r="G8" s="27"/>
      <c r="H8" s="27"/>
    </row>
    <row r="9" spans="2:9" s="4" customFormat="1" ht="24" customHeight="1" x14ac:dyDescent="0.25">
      <c r="B9" s="93">
        <f t="array" ref="B9:H9">ДниИНедели+DATE(ГодКалендаря,11,1)-WEEKDAY(DATE(ГодКалендаря,11,1),(НачалоНедели="Понедельник")+1)+15</f>
        <v>46335</v>
      </c>
      <c r="C9" s="93">
        <v>46336</v>
      </c>
      <c r="D9" s="93">
        <v>46337</v>
      </c>
      <c r="E9" s="93">
        <v>46338</v>
      </c>
      <c r="F9" s="93">
        <v>46339</v>
      </c>
      <c r="G9" s="93">
        <v>46340</v>
      </c>
      <c r="H9" s="93">
        <v>46341</v>
      </c>
    </row>
    <row r="10" spans="2:9" s="10" customFormat="1" ht="40.5" x14ac:dyDescent="0.25">
      <c r="B10" s="28"/>
      <c r="C10" s="28"/>
      <c r="D10" s="47" t="s">
        <v>8</v>
      </c>
      <c r="E10" s="42" t="s">
        <v>7</v>
      </c>
      <c r="F10" s="28"/>
      <c r="G10" s="28"/>
      <c r="H10" s="45" t="s">
        <v>6</v>
      </c>
    </row>
    <row r="11" spans="2:9" s="4" customFormat="1" ht="24" customHeight="1" x14ac:dyDescent="0.25">
      <c r="B11" s="92">
        <f t="array" ref="B11:H11">ДниИНедели+DATE(ГодКалендаря,11,1)-WEEKDAY(DATE(ГодКалендаря,11,1),(НачалоНедели="Понедельник")+1)+22</f>
        <v>46342</v>
      </c>
      <c r="C11" s="92">
        <v>46343</v>
      </c>
      <c r="D11" s="92">
        <v>46344</v>
      </c>
      <c r="E11" s="92">
        <v>46345</v>
      </c>
      <c r="F11" s="92">
        <v>46346</v>
      </c>
      <c r="G11" s="92">
        <v>46347</v>
      </c>
      <c r="H11" s="92">
        <v>46348</v>
      </c>
    </row>
    <row r="12" spans="2:9" s="10" customFormat="1" ht="40.5" x14ac:dyDescent="0.25">
      <c r="B12" s="27"/>
      <c r="C12" s="27"/>
      <c r="D12" s="27"/>
      <c r="E12" s="42" t="s">
        <v>7</v>
      </c>
      <c r="F12" s="27"/>
      <c r="G12" s="47" t="s">
        <v>8</v>
      </c>
      <c r="H12" s="27"/>
    </row>
    <row r="13" spans="2:9" s="4" customFormat="1" ht="24" customHeight="1" x14ac:dyDescent="0.25">
      <c r="B13" s="93">
        <f t="array" ref="B13:H13">ДниИНедели+DATE(ГодКалендаря,11,1)-WEEKDAY(DATE(ГодКалендаря,11,1),(НачалоНедели="Понедельник")+1)+29</f>
        <v>46349</v>
      </c>
      <c r="C13" s="93">
        <v>46350</v>
      </c>
      <c r="D13" s="93">
        <v>46351</v>
      </c>
      <c r="E13" s="93">
        <v>46352</v>
      </c>
      <c r="F13" s="93">
        <v>46353</v>
      </c>
      <c r="G13" s="93">
        <v>46354</v>
      </c>
      <c r="H13" s="93">
        <v>46355</v>
      </c>
    </row>
    <row r="14" spans="2:9" s="10" customFormat="1" ht="40.5" x14ac:dyDescent="0.25">
      <c r="B14" s="28"/>
      <c r="C14" s="49" t="s">
        <v>11</v>
      </c>
      <c r="D14" s="45" t="s">
        <v>6</v>
      </c>
      <c r="E14" s="42" t="s">
        <v>7</v>
      </c>
      <c r="F14" s="28"/>
      <c r="G14" s="28"/>
      <c r="H14" s="28"/>
    </row>
    <row r="15" spans="2:9" s="4" customFormat="1" ht="24" customHeight="1" x14ac:dyDescent="0.25">
      <c r="B15" s="92">
        <f t="array" ref="B15:C15">ДниИНедели+DATE(ГодКалендаря,11,1)-WEEKDAY(DATE(ГодКалендаря,11,1),(НачалоНедели="Понедельник")+1)+36</f>
        <v>46356</v>
      </c>
      <c r="C15" s="33">
        <v>46357</v>
      </c>
      <c r="D15" s="78" t="s">
        <v>0</v>
      </c>
      <c r="E15" s="78"/>
      <c r="F15" s="78"/>
      <c r="G15" s="78"/>
      <c r="H15" s="79"/>
    </row>
    <row r="16" spans="2:9" s="10" customFormat="1" ht="30" customHeight="1" x14ac:dyDescent="0.25">
      <c r="B16" s="27"/>
      <c r="C16" s="27"/>
      <c r="D16" s="67" t="s">
        <v>17</v>
      </c>
      <c r="E16" s="68"/>
      <c r="F16" s="68"/>
      <c r="G16" s="68"/>
      <c r="H16" s="69"/>
    </row>
  </sheetData>
  <mergeCells count="3">
    <mergeCell ref="B2:D2"/>
    <mergeCell ref="D15:H15"/>
    <mergeCell ref="D16:H16"/>
  </mergeCells>
  <phoneticPr fontId="29"/>
  <conditionalFormatting sqref="B4:G4">
    <cfRule type="expression" dxfId="3" priority="1">
      <formula>DAY(B4)&gt;8</formula>
    </cfRule>
  </conditionalFormatting>
  <conditionalFormatting sqref="B13:H13 B15:C15">
    <cfRule type="expression" dxfId="2" priority="2">
      <formula>AND(DAY(B13)&gt;=1,DAY(B13)&lt;=15)</formula>
    </cfRule>
  </conditionalFormatting>
  <dataValidations count="8">
    <dataValidation allowBlank="1" showInputMessage="1" showErrorMessage="1" prompt="Автоматически определяемый день недели" sqref="C3:H3" xr:uid="{00000000-0002-0000-0A00-000000000000}"/>
    <dataValidation allowBlank="1" showInputMessage="1" showErrorMessage="1" prompt="Календарь на ноябрь" sqref="A1" xr:uid="{00000000-0002-0000-0A00-000001000000}"/>
    <dataValidation allowBlank="1" showInputMessage="1" showErrorMessage="1" prompt="Год в этой ячейке автоматически обновляется в соответствии с годом, введенным на листе «Январь». В календаре ниже представлены даты предыдущего и следующего месяца с более светлым оттенком шрифта" sqref="B2:D2" xr:uid="{00000000-0002-0000-0A00-000002000000}"/>
    <dataValidation allowBlank="1" showInputMessage="1" showErrorMessage="1" prompt="Эта строка и строки 6, 8, 10, 12 и 14 содержат дни недели календаря. Если в этой ячейке не указано число 1, значит это день предыдущего месяца. Вводите заметки в ячейке D15." sqref="B4" xr:uid="{00000000-0002-0000-0A00-000003000000}"/>
    <dataValidation allowBlank="1" showInputMessage="1" showErrorMessage="1" prompt="Эта строка и строки 7, 9, 11, 13 и 15 содержат ячейки для ввода заметок на день, относящихся ко дню календаря в ячейке выше." sqref="B5" xr:uid="{00000000-0002-0000-0A00-000004000000}"/>
    <dataValidation allowBlank="1" showInputMessage="1" prompt="Введите заметки на месяц в этой ячейке." sqref="D16:H16" xr:uid="{29AC665A-CE34-4D66-8FDA-C4A1B66F82B9}"/>
    <dataValidation allowBlank="1" showInputMessage="1" prompt="Введите заметки на месяц в ячейке ниже." sqref="D15:H15" xr:uid="{00000000-0002-0000-0A00-000006000000}"/>
    <dataValidation allowBlank="1" showInputMessage="1" showErrorMessage="1" prompt="Эта строка содержит названия дней недели для этого календаря. Эта ячейка содержит первый день недели. Чтобы изменить его, выберите новый день недели в ячейке L5 на листе «Январь»." sqref="B3" xr:uid="{00000000-0002-0000-0A00-000007000000}"/>
  </dataValidations>
  <printOptions horizontalCentered="1"/>
  <pageMargins left="0.25" right="0.25" top="0.5" bottom="0.5" header="0.3" footer="0.3"/>
  <pageSetup paperSize="9" scale="88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B1:I17"/>
  <sheetViews>
    <sheetView showGridLines="0" tabSelected="1" zoomScale="80" zoomScaleNormal="80" workbookViewId="0">
      <selection activeCell="N16" sqref="N16"/>
    </sheetView>
  </sheetViews>
  <sheetFormatPr defaultColWidth="8.85546875" defaultRowHeight="16.5" x14ac:dyDescent="0.25"/>
  <cols>
    <col min="1" max="1" width="1.7109375" style="1" customWidth="1"/>
    <col min="2" max="8" width="18.7109375" style="1" customWidth="1"/>
    <col min="9" max="9" width="1.7109375" style="1" customWidth="1"/>
    <col min="10" max="10" width="8.7109375" style="1" customWidth="1"/>
    <col min="11" max="16384" width="8.85546875" style="1"/>
  </cols>
  <sheetData>
    <row r="1" spans="2:9" ht="9" customHeight="1" x14ac:dyDescent="0.25">
      <c r="I1" s="1" t="s">
        <v>1</v>
      </c>
    </row>
    <row r="2" spans="2:9" ht="96" customHeight="1" x14ac:dyDescent="0.25">
      <c r="B2" s="64" t="str">
        <f>"Охрана труда Декабрь "&amp;ГодКалендаря</f>
        <v>Охрана труда Декабрь 2026</v>
      </c>
      <c r="C2" s="64"/>
      <c r="D2" s="64"/>
      <c r="E2" s="2"/>
      <c r="F2" s="2"/>
      <c r="G2" s="2"/>
      <c r="H2" s="3"/>
    </row>
    <row r="3" spans="2:9" s="8" customFormat="1" ht="24" customHeight="1" x14ac:dyDescent="0.25">
      <c r="B3" s="5" t="str">
        <f>НачалоНедели</f>
        <v>понедельник</v>
      </c>
      <c r="C3" s="6" t="str">
        <f t="shared" ref="C3:H3" si="0">TEXT(C4,"ДДДД")</f>
        <v>вторник</v>
      </c>
      <c r="D3" s="6" t="str">
        <f t="shared" si="0"/>
        <v>среда</v>
      </c>
      <c r="E3" s="6" t="str">
        <f t="shared" si="0"/>
        <v>четверг</v>
      </c>
      <c r="F3" s="6" t="str">
        <f t="shared" si="0"/>
        <v>пятница</v>
      </c>
      <c r="G3" s="6" t="str">
        <f t="shared" si="0"/>
        <v>суббота</v>
      </c>
      <c r="H3" s="7" t="str">
        <f t="shared" si="0"/>
        <v>воскресенье</v>
      </c>
    </row>
    <row r="4" spans="2:9" s="4" customFormat="1" ht="24" customHeight="1" x14ac:dyDescent="0.3">
      <c r="B4" s="29">
        <f t="array" ref="B4:H4">ДниИНедели+DATE(ГодКалендаря,12,1)-WEEKDAY(DATE(ГодКалендаря,12,1),(НачалоНедели="Понедельник")+1)+1</f>
        <v>46356</v>
      </c>
      <c r="C4" s="82">
        <v>46357</v>
      </c>
      <c r="D4" s="82">
        <v>46358</v>
      </c>
      <c r="E4" s="82">
        <v>46359</v>
      </c>
      <c r="F4" s="82">
        <v>46360</v>
      </c>
      <c r="G4" s="82">
        <v>46361</v>
      </c>
      <c r="H4" s="81">
        <v>46362</v>
      </c>
    </row>
    <row r="5" spans="2:9" s="10" customFormat="1" ht="40.5" x14ac:dyDescent="0.25">
      <c r="B5" s="9"/>
      <c r="C5" s="47" t="s">
        <v>8</v>
      </c>
      <c r="D5" s="9"/>
      <c r="E5" s="42" t="s">
        <v>7</v>
      </c>
      <c r="F5" s="9"/>
      <c r="G5" s="45" t="s">
        <v>6</v>
      </c>
      <c r="H5" s="9"/>
    </row>
    <row r="6" spans="2:9" s="4" customFormat="1" ht="24" customHeight="1" x14ac:dyDescent="0.25">
      <c r="B6" s="83">
        <f t="array" ref="B6:H6">ДниИНедели+DATE(ГодКалендаря,12,1)-WEEKDAY(DATE(ГодКалендаря,12,1),(НачалоНедели="Понедельник")+1)+8</f>
        <v>46363</v>
      </c>
      <c r="C6" s="83">
        <v>46364</v>
      </c>
      <c r="D6" s="83">
        <v>46365</v>
      </c>
      <c r="E6" s="83">
        <v>46366</v>
      </c>
      <c r="F6" s="83">
        <v>46367</v>
      </c>
      <c r="G6" s="83">
        <v>46368</v>
      </c>
      <c r="H6" s="83">
        <v>46369</v>
      </c>
    </row>
    <row r="7" spans="2:9" s="10" customFormat="1" ht="40.5" x14ac:dyDescent="0.25">
      <c r="B7" s="11"/>
      <c r="C7" s="11"/>
      <c r="D7" s="11"/>
      <c r="E7" s="42" t="s">
        <v>7</v>
      </c>
      <c r="F7" s="47" t="s">
        <v>8</v>
      </c>
      <c r="G7" s="11"/>
      <c r="H7" s="11"/>
    </row>
    <row r="8" spans="2:9" s="4" customFormat="1" ht="24" customHeight="1" x14ac:dyDescent="0.25">
      <c r="B8" s="84">
        <f t="array" ref="B8:H8">ДниИНедели+DATE(ГодКалендаря,12,1)-WEEKDAY(DATE(ГодКалендаря,12,1),(НачалоНедели="Понедельник")+1)+15</f>
        <v>46370</v>
      </c>
      <c r="C8" s="84">
        <v>46371</v>
      </c>
      <c r="D8" s="84">
        <v>46372</v>
      </c>
      <c r="E8" s="84">
        <v>46373</v>
      </c>
      <c r="F8" s="84">
        <v>46374</v>
      </c>
      <c r="G8" s="84">
        <v>46375</v>
      </c>
      <c r="H8" s="84">
        <v>46376</v>
      </c>
    </row>
    <row r="9" spans="2:9" s="10" customFormat="1" ht="40.5" x14ac:dyDescent="0.25">
      <c r="B9" s="9"/>
      <c r="C9" s="45" t="s">
        <v>6</v>
      </c>
      <c r="D9" s="9"/>
      <c r="E9" s="42" t="s">
        <v>7</v>
      </c>
      <c r="F9" s="9"/>
      <c r="G9" s="9"/>
      <c r="H9" s="9"/>
    </row>
    <row r="10" spans="2:9" s="4" customFormat="1" ht="24" customHeight="1" x14ac:dyDescent="0.25">
      <c r="B10" s="83">
        <f t="array" ref="B10:H10">ДниИНедели+DATE(ГодКалендаря,12,1)-WEEKDAY(DATE(ГодКалендаря,12,1),(НачалоНедели="Понедельник")+1)+22</f>
        <v>46377</v>
      </c>
      <c r="C10" s="83">
        <v>46378</v>
      </c>
      <c r="D10" s="83">
        <v>46379</v>
      </c>
      <c r="E10" s="83">
        <v>46380</v>
      </c>
      <c r="F10" s="83">
        <v>46381</v>
      </c>
      <c r="G10" s="83">
        <v>46382</v>
      </c>
      <c r="H10" s="83">
        <v>46383</v>
      </c>
    </row>
    <row r="11" spans="2:9" s="4" customFormat="1" ht="40.5" x14ac:dyDescent="0.25">
      <c r="B11" s="63"/>
      <c r="C11" s="63"/>
      <c r="D11" s="63"/>
      <c r="E11" s="49" t="s">
        <v>11</v>
      </c>
      <c r="F11" s="63"/>
      <c r="G11" s="63"/>
      <c r="H11" s="63"/>
    </row>
    <row r="12" spans="2:9" s="10" customFormat="1" ht="40.5" x14ac:dyDescent="0.25">
      <c r="B12" s="47" t="s">
        <v>8</v>
      </c>
      <c r="C12" s="11"/>
      <c r="D12" s="11"/>
      <c r="E12" s="42" t="s">
        <v>7</v>
      </c>
      <c r="F12" s="45" t="s">
        <v>6</v>
      </c>
      <c r="G12" s="11"/>
      <c r="H12" s="11"/>
    </row>
    <row r="13" spans="2:9" s="4" customFormat="1" ht="24" customHeight="1" x14ac:dyDescent="0.25">
      <c r="B13" s="84">
        <f t="array" ref="B13:H13">ДниИНедели+DATE(ГодКалендаря,12,1)-WEEKDAY(DATE(ГодКалендаря,12,1),(НачалоНедели="Понедельник")+1)+29</f>
        <v>46384</v>
      </c>
      <c r="C13" s="84">
        <v>46385</v>
      </c>
      <c r="D13" s="84">
        <v>46386</v>
      </c>
      <c r="E13" s="84">
        <v>46387</v>
      </c>
      <c r="F13" s="31">
        <v>46388</v>
      </c>
      <c r="G13" s="31">
        <v>46389</v>
      </c>
      <c r="H13" s="31">
        <v>46390</v>
      </c>
    </row>
    <row r="14" spans="2:9" s="4" customFormat="1" ht="40.5" x14ac:dyDescent="0.25">
      <c r="B14" s="44"/>
      <c r="C14" s="44"/>
      <c r="D14" s="44"/>
      <c r="E14" s="47" t="s">
        <v>8</v>
      </c>
      <c r="F14" s="44"/>
      <c r="G14" s="44"/>
      <c r="H14" s="44"/>
    </row>
    <row r="15" spans="2:9" s="10" customFormat="1" ht="40.5" x14ac:dyDescent="0.25">
      <c r="B15" s="9"/>
      <c r="C15" s="9"/>
      <c r="D15" s="9"/>
      <c r="E15" s="42" t="s">
        <v>7</v>
      </c>
      <c r="F15" s="9"/>
      <c r="G15" s="9"/>
      <c r="H15" s="9"/>
    </row>
    <row r="16" spans="2:9" s="4" customFormat="1" ht="24" customHeight="1" x14ac:dyDescent="0.25">
      <c r="B16" s="30">
        <f t="array" ref="B16:C16">ДниИНедели+DATE(ГодКалендаря,12,1)-WEEKDAY(DATE(ГодКалендаря,12,1),(НачалоНедели="Понедельник")+1)+36</f>
        <v>46391</v>
      </c>
      <c r="C16" s="30">
        <v>46392</v>
      </c>
      <c r="D16" s="65" t="s">
        <v>0</v>
      </c>
      <c r="E16" s="65"/>
      <c r="F16" s="65"/>
      <c r="G16" s="65"/>
      <c r="H16" s="66"/>
    </row>
    <row r="17" spans="2:8" s="10" customFormat="1" ht="29.25" customHeight="1" x14ac:dyDescent="0.25">
      <c r="B17" s="11"/>
      <c r="C17" s="11"/>
      <c r="D17" s="67" t="s">
        <v>17</v>
      </c>
      <c r="E17" s="68"/>
      <c r="F17" s="68"/>
      <c r="G17" s="68"/>
      <c r="H17" s="69"/>
    </row>
  </sheetData>
  <mergeCells count="3">
    <mergeCell ref="B2:D2"/>
    <mergeCell ref="D16:H16"/>
    <mergeCell ref="D17:H17"/>
  </mergeCells>
  <phoneticPr fontId="29"/>
  <conditionalFormatting sqref="B4:G4">
    <cfRule type="expression" dxfId="1" priority="1">
      <formula>DAY(B4)&gt;8</formula>
    </cfRule>
  </conditionalFormatting>
  <conditionalFormatting sqref="B13:H13 B14:D14 F14:H14 B16:C16">
    <cfRule type="expression" dxfId="0" priority="2">
      <formula>AND(DAY(B13)&gt;=1,DAY(B13)&lt;=15)</formula>
    </cfRule>
  </conditionalFormatting>
  <dataValidations count="8">
    <dataValidation allowBlank="1" showInputMessage="1" showErrorMessage="1" prompt="Автоматически определяемый день недели" sqref="C3:H3" xr:uid="{00000000-0002-0000-0B00-000000000000}"/>
    <dataValidation allowBlank="1" showInputMessage="1" showErrorMessage="1" prompt="Календарь на декабрь" sqref="A1" xr:uid="{00000000-0002-0000-0B00-000001000000}"/>
    <dataValidation allowBlank="1" showInputMessage="1" showErrorMessage="1" prompt="Год в этой ячейке автоматически обновляется в соответствии с годом, введенным на листе «Январь». В календаре ниже представлены даты предыдущего и следующего месяца с более светлым оттенком шрифта" sqref="B2:D2" xr:uid="{00000000-0002-0000-0B00-000002000000}"/>
    <dataValidation allowBlank="1" showInputMessage="1" showErrorMessage="1" prompt="Эта строка содержит названия дней недели для этого календаря. Эта ячейка содержит первый день недели. Чтобы изменить его, выберите новый день недели в ячейке L5 на листе «Январь»." sqref="B3" xr:uid="{00000000-0002-0000-0B00-000003000000}"/>
    <dataValidation allowBlank="1" showInputMessage="1" prompt="Введите заметки на месяц в ячейке ниже." sqref="D16:H16" xr:uid="{00000000-0002-0000-0B00-000004000000}"/>
    <dataValidation allowBlank="1" showInputMessage="1" prompt="Введите заметки на месяц в этой ячейке." sqref="D17:H17" xr:uid="{00000000-0002-0000-0B00-000005000000}"/>
    <dataValidation allowBlank="1" showInputMessage="1" showErrorMessage="1" prompt="Эта строка и строки 7, 9, 11, 13 и 15 содержат ячейки для ввода заметок на день, относящихся ко дню календаря в ячейке выше." sqref="B5" xr:uid="{00000000-0002-0000-0B00-000006000000}"/>
    <dataValidation allowBlank="1" showInputMessage="1" showErrorMessage="1" prompt="Эта строка и строки 6, 8, 10, 12 и 14 содержат дни недели календаря. Если в этой ячейке не указано число 1, значит это день предыдущего месяца. Вводите заметки в ячейке D15." sqref="B4" xr:uid="{00000000-0002-0000-0B00-000007000000}"/>
  </dataValidations>
  <printOptions horizontalCentered="1"/>
  <pageMargins left="0.25" right="0.25" top="0.5" bottom="0.5" header="0.3" footer="0.3"/>
  <pageSetup paperSize="9" scale="88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B1:I16"/>
  <sheetViews>
    <sheetView showGridLines="0" zoomScale="80" zoomScaleNormal="80" workbookViewId="0">
      <selection activeCell="O16" sqref="O16"/>
    </sheetView>
  </sheetViews>
  <sheetFormatPr defaultColWidth="8.85546875" defaultRowHeight="16.5" x14ac:dyDescent="0.25"/>
  <cols>
    <col min="1" max="1" width="1.7109375" style="1" customWidth="1"/>
    <col min="2" max="8" width="18.7109375" style="1" customWidth="1"/>
    <col min="9" max="9" width="1.7109375" style="1" customWidth="1"/>
    <col min="10" max="10" width="8.7109375" style="1" customWidth="1"/>
    <col min="11" max="16384" width="8.85546875" style="1"/>
  </cols>
  <sheetData>
    <row r="1" spans="2:9" ht="9" customHeight="1" x14ac:dyDescent="0.25">
      <c r="I1" s="1" t="s">
        <v>1</v>
      </c>
    </row>
    <row r="2" spans="2:9" ht="96" customHeight="1" x14ac:dyDescent="0.25">
      <c r="B2" s="64" t="str">
        <f>" Охрана труда Февраль "&amp;ГодКалендаря</f>
        <v xml:space="preserve"> Охрана труда Февраль 2026</v>
      </c>
      <c r="C2" s="64"/>
      <c r="D2" s="64"/>
      <c r="E2" s="2"/>
      <c r="F2" s="2"/>
      <c r="G2" s="2"/>
      <c r="H2" s="3"/>
    </row>
    <row r="3" spans="2:9" s="8" customFormat="1" ht="24" customHeight="1" x14ac:dyDescent="0.25">
      <c r="B3" s="5" t="str">
        <f>НачалоНедели</f>
        <v>понедельник</v>
      </c>
      <c r="C3" s="6" t="str">
        <f t="shared" ref="C3:H3" si="0">TEXT(C4,"ДДДД")</f>
        <v>вторник</v>
      </c>
      <c r="D3" s="6" t="str">
        <f t="shared" si="0"/>
        <v>среда</v>
      </c>
      <c r="E3" s="6" t="str">
        <f t="shared" si="0"/>
        <v>четверг</v>
      </c>
      <c r="F3" s="6" t="str">
        <f t="shared" si="0"/>
        <v>пятница</v>
      </c>
      <c r="G3" s="6" t="str">
        <f t="shared" si="0"/>
        <v>суббота</v>
      </c>
      <c r="H3" s="7" t="str">
        <f t="shared" si="0"/>
        <v>воскресенье</v>
      </c>
    </row>
    <row r="4" spans="2:9" s="4" customFormat="1" ht="24" customHeight="1" x14ac:dyDescent="0.3">
      <c r="B4" s="29">
        <f t="array" ref="B4:H4">ДниИНедели+DATE(ГодКалендаря,2,1)-WEEKDAY(DATE(ГодКалендаря,2,1),(НачалоНедели="Понедельник")+1)+1</f>
        <v>46048</v>
      </c>
      <c r="C4" s="29">
        <v>46049</v>
      </c>
      <c r="D4" s="29">
        <v>46050</v>
      </c>
      <c r="E4" s="29">
        <v>46051</v>
      </c>
      <c r="F4" s="29">
        <v>46052</v>
      </c>
      <c r="G4" s="29">
        <v>46053</v>
      </c>
      <c r="H4" s="81">
        <v>46054</v>
      </c>
    </row>
    <row r="5" spans="2:9" s="10" customFormat="1" ht="13.5" x14ac:dyDescent="0.25">
      <c r="B5" s="9"/>
      <c r="C5" s="9"/>
      <c r="D5" s="9"/>
      <c r="E5" s="9"/>
      <c r="F5" s="9"/>
      <c r="G5" s="9"/>
      <c r="H5" s="9"/>
    </row>
    <row r="6" spans="2:9" s="4" customFormat="1" ht="24" customHeight="1" x14ac:dyDescent="0.25">
      <c r="B6" s="83">
        <f t="array" ref="B6:H6">ДниИНедели+DATE(ГодКалендаря,2,1)-WEEKDAY(DATE(ГодКалендаря,2,1),(НачалоНедели="Понедельник")+1)+8</f>
        <v>46055</v>
      </c>
      <c r="C6" s="83">
        <v>46056</v>
      </c>
      <c r="D6" s="83">
        <v>46057</v>
      </c>
      <c r="E6" s="83">
        <v>46058</v>
      </c>
      <c r="F6" s="83">
        <v>46059</v>
      </c>
      <c r="G6" s="83">
        <v>46060</v>
      </c>
      <c r="H6" s="83">
        <v>46061</v>
      </c>
    </row>
    <row r="7" spans="2:9" s="10" customFormat="1" ht="40.5" x14ac:dyDescent="0.25">
      <c r="B7" s="11"/>
      <c r="C7" s="11"/>
      <c r="D7" s="47" t="s">
        <v>8</v>
      </c>
      <c r="E7" s="42" t="s">
        <v>7</v>
      </c>
      <c r="F7" s="11"/>
      <c r="G7" s="11"/>
      <c r="H7" s="45" t="s">
        <v>6</v>
      </c>
    </row>
    <row r="8" spans="2:9" s="4" customFormat="1" ht="24" customHeight="1" x14ac:dyDescent="0.25">
      <c r="B8" s="84">
        <f t="array" ref="B8:H8">ДниИНедели+DATE(ГодКалендаря,2,1)-WEEKDAY(DATE(ГодКалендаря,2,1),(НачалоНедели="Понедельник")+1)+15</f>
        <v>46062</v>
      </c>
      <c r="C8" s="84">
        <v>46063</v>
      </c>
      <c r="D8" s="84">
        <v>46064</v>
      </c>
      <c r="E8" s="84">
        <v>46065</v>
      </c>
      <c r="F8" s="84">
        <v>46066</v>
      </c>
      <c r="G8" s="84">
        <v>46067</v>
      </c>
      <c r="H8" s="84">
        <v>46068</v>
      </c>
    </row>
    <row r="9" spans="2:9" s="10" customFormat="1" ht="54" x14ac:dyDescent="0.25">
      <c r="B9" s="9"/>
      <c r="C9" s="62" t="s">
        <v>18</v>
      </c>
      <c r="D9" s="9"/>
      <c r="E9" s="42" t="s">
        <v>7</v>
      </c>
      <c r="F9" s="9"/>
      <c r="G9" s="47" t="s">
        <v>8</v>
      </c>
      <c r="H9" s="9"/>
    </row>
    <row r="10" spans="2:9" s="4" customFormat="1" ht="24" customHeight="1" x14ac:dyDescent="0.25">
      <c r="B10" s="83">
        <f t="array" ref="B10:H10">ДниИНедели+DATE(ГодКалендаря,2,1)-WEEKDAY(DATE(ГодКалендаря,2,1),(НачалоНедели="Понедельник")+1)+22</f>
        <v>46069</v>
      </c>
      <c r="C10" s="83">
        <v>46070</v>
      </c>
      <c r="D10" s="83">
        <v>46071</v>
      </c>
      <c r="E10" s="83">
        <v>46072</v>
      </c>
      <c r="F10" s="83">
        <v>46073</v>
      </c>
      <c r="G10" s="83">
        <v>46074</v>
      </c>
      <c r="H10" s="83">
        <v>46075</v>
      </c>
    </row>
    <row r="11" spans="2:9" s="10" customFormat="1" ht="40.5" x14ac:dyDescent="0.25">
      <c r="B11" s="11"/>
      <c r="C11" s="11"/>
      <c r="D11" s="45" t="s">
        <v>6</v>
      </c>
      <c r="E11" s="42" t="s">
        <v>7</v>
      </c>
      <c r="F11" s="11"/>
      <c r="G11" s="11"/>
      <c r="H11" s="11"/>
    </row>
    <row r="12" spans="2:9" s="4" customFormat="1" ht="24" customHeight="1" x14ac:dyDescent="0.25">
      <c r="B12" s="84">
        <f t="array" ref="B12:H12">ДниИНедели+DATE(ГодКалендаря,2,1)-WEEKDAY(DATE(ГодКалендаря,2,1),(НачалоНедели="Понедельник")+1)+29</f>
        <v>46076</v>
      </c>
      <c r="C12" s="84">
        <v>46077</v>
      </c>
      <c r="D12" s="84">
        <v>46078</v>
      </c>
      <c r="E12" s="84">
        <v>46079</v>
      </c>
      <c r="F12" s="84">
        <v>46080</v>
      </c>
      <c r="G12" s="84">
        <v>46081</v>
      </c>
      <c r="H12" s="84">
        <v>46082</v>
      </c>
    </row>
    <row r="13" spans="2:9" s="4" customFormat="1" ht="40.5" x14ac:dyDescent="0.25">
      <c r="B13" s="44"/>
      <c r="C13" s="47" t="s">
        <v>8</v>
      </c>
      <c r="D13" s="9"/>
      <c r="E13" s="42" t="s">
        <v>7</v>
      </c>
      <c r="F13" s="9"/>
      <c r="G13" s="45" t="s">
        <v>6</v>
      </c>
      <c r="H13" s="44"/>
    </row>
    <row r="14" spans="2:9" s="10" customFormat="1" ht="40.5" x14ac:dyDescent="0.25">
      <c r="B14" s="9"/>
      <c r="C14" s="49" t="s">
        <v>11</v>
      </c>
      <c r="D14" s="9"/>
      <c r="E14" s="9"/>
      <c r="F14" s="9"/>
      <c r="G14" s="9"/>
      <c r="H14" s="9"/>
    </row>
    <row r="15" spans="2:9" s="4" customFormat="1" ht="24" customHeight="1" x14ac:dyDescent="0.25">
      <c r="B15" s="30">
        <f t="array" ref="B15:C15">ДниИНедели+DATE(ГодКалендаря,2,1)-WEEKDAY(DATE(ГодКалендаря,2,1),(НачалоНедели="Понедельник")+1)+36</f>
        <v>46083</v>
      </c>
      <c r="C15" s="30">
        <v>46084</v>
      </c>
      <c r="D15" s="65" t="s">
        <v>0</v>
      </c>
      <c r="E15" s="65"/>
      <c r="F15" s="65"/>
      <c r="G15" s="65"/>
      <c r="H15" s="66"/>
    </row>
    <row r="16" spans="2:9" s="10" customFormat="1" ht="30.75" customHeight="1" x14ac:dyDescent="0.25">
      <c r="B16" s="11"/>
      <c r="C16" s="11"/>
      <c r="D16" s="67" t="s">
        <v>17</v>
      </c>
      <c r="E16" s="68"/>
      <c r="F16" s="68"/>
      <c r="G16" s="68"/>
      <c r="H16" s="69"/>
    </row>
  </sheetData>
  <mergeCells count="3">
    <mergeCell ref="B2:D2"/>
    <mergeCell ref="D15:H15"/>
    <mergeCell ref="D16:H16"/>
  </mergeCells>
  <phoneticPr fontId="29"/>
  <conditionalFormatting sqref="B4:G4">
    <cfRule type="expression" dxfId="21" priority="1">
      <formula>DAY(B4)&gt;8</formula>
    </cfRule>
  </conditionalFormatting>
  <conditionalFormatting sqref="B12:H12 B13 H13 B15:C15">
    <cfRule type="expression" dxfId="20" priority="2">
      <formula>AND(DAY(B12)&gt;=1,DAY(B12)&lt;=15)</formula>
    </cfRule>
  </conditionalFormatting>
  <dataValidations count="8">
    <dataValidation allowBlank="1" showInputMessage="1" showErrorMessage="1" prompt="Автоматически определяемый день недели" sqref="C3:H3" xr:uid="{00000000-0002-0000-0100-000000000000}"/>
    <dataValidation allowBlank="1" showInputMessage="1" showErrorMessage="1" prompt="Год в этой ячейке автоматически обновляется в соответствии с годом, введенным на листе «Январь». В календаре ниже представлены даты предыдущего и следующего месяца с более светлым оттенком шрифта" sqref="B2:D2" xr:uid="{00000000-0002-0000-0100-000001000000}"/>
    <dataValidation allowBlank="1" showInputMessage="1" showErrorMessage="1" prompt="Эта строка содержит названия дней недели для этого календаря. Эта ячейка содержит первый день недели. Чтобы изменить его, выберите новый день недели в ячейке L5 на листе «Январь»." sqref="B3" xr:uid="{00000000-0002-0000-0100-000002000000}"/>
    <dataValidation allowBlank="1" showInputMessage="1" showErrorMessage="1" prompt="Календарь на февраль" sqref="A1" xr:uid="{00000000-0002-0000-0100-000003000000}"/>
    <dataValidation allowBlank="1" showInputMessage="1" prompt="Введите заметки на месяц в ячейке ниже." sqref="D15:H15" xr:uid="{00000000-0002-0000-0100-000004000000}"/>
    <dataValidation allowBlank="1" showInputMessage="1" prompt="Введите заметки на месяц в этой ячейке." sqref="D16:H16" xr:uid="{0D41B573-20B3-4765-8CFA-3ACA8279526E}"/>
    <dataValidation allowBlank="1" showInputMessage="1" showErrorMessage="1" prompt="Эта строка и строки 7, 9, 11, 13 и 15 содержат ячейки для ввода заметок на день, относящихся ко дню календаря в ячейке выше." sqref="B5" xr:uid="{00000000-0002-0000-0100-000006000000}"/>
    <dataValidation allowBlank="1" showInputMessage="1" showErrorMessage="1" prompt="Эта строка и строки 6, 8, 10, 12 и 14 содержат дни недели календаря. Если в этой ячейке не указано число 1, значит это день предыдущего месяца. Вводите заметки в ячейке D15." sqref="B4" xr:uid="{00000000-0002-0000-0100-000007000000}"/>
  </dataValidations>
  <printOptions horizontalCentered="1"/>
  <pageMargins left="0.25" right="0.25" top="0.5" bottom="0.5" header="0.3" footer="0.3"/>
  <pageSetup paperSize="9" scale="88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B1:I16"/>
  <sheetViews>
    <sheetView showGridLines="0" zoomScale="80" zoomScaleNormal="80" workbookViewId="0">
      <selection activeCell="B15" sqref="B15:C15"/>
    </sheetView>
  </sheetViews>
  <sheetFormatPr defaultColWidth="8.85546875" defaultRowHeight="16.5" x14ac:dyDescent="0.25"/>
  <cols>
    <col min="1" max="1" width="1.7109375" style="1" customWidth="1"/>
    <col min="2" max="8" width="18.7109375" style="1" customWidth="1"/>
    <col min="9" max="9" width="1.7109375" style="1" customWidth="1"/>
    <col min="10" max="10" width="8.7109375" style="1" customWidth="1"/>
    <col min="11" max="16384" width="8.85546875" style="1"/>
  </cols>
  <sheetData>
    <row r="1" spans="2:9" ht="9" customHeight="1" x14ac:dyDescent="0.25">
      <c r="I1" s="1" t="s">
        <v>1</v>
      </c>
    </row>
    <row r="2" spans="2:9" ht="96" customHeight="1" x14ac:dyDescent="0.25">
      <c r="B2" s="71" t="str">
        <f>"Охрана труда Март "&amp;ГодКалендаря</f>
        <v>Охрана труда Март 2026</v>
      </c>
      <c r="C2" s="71"/>
      <c r="D2" s="71"/>
      <c r="E2" s="2"/>
      <c r="F2" s="2"/>
      <c r="G2" s="2"/>
      <c r="H2" s="3"/>
    </row>
    <row r="3" spans="2:9" s="8" customFormat="1" ht="24" customHeight="1" x14ac:dyDescent="0.25">
      <c r="B3" s="17" t="str">
        <f>НачалоНедели</f>
        <v>понедельник</v>
      </c>
      <c r="C3" s="18" t="str">
        <f t="shared" ref="C3:H3" si="0">TEXT(C4,"ДДДД")</f>
        <v>вторник</v>
      </c>
      <c r="D3" s="18" t="str">
        <f t="shared" si="0"/>
        <v>среда</v>
      </c>
      <c r="E3" s="18" t="str">
        <f t="shared" si="0"/>
        <v>четверг</v>
      </c>
      <c r="F3" s="18" t="str">
        <f t="shared" si="0"/>
        <v>пятница</v>
      </c>
      <c r="G3" s="18" t="str">
        <f t="shared" si="0"/>
        <v>суббота</v>
      </c>
      <c r="H3" s="19" t="str">
        <f t="shared" si="0"/>
        <v>воскресенье</v>
      </c>
    </row>
    <row r="4" spans="2:9" s="4" customFormat="1" ht="24" customHeight="1" x14ac:dyDescent="0.3">
      <c r="B4" s="38">
        <f t="array" ref="B4:H4">ДниИНедели+DATE(ГодКалендаря,3,1)-WEEKDAY(DATE(ГодКалендаря,3,1),(НачалоНедели="Понедельник")+1)+1</f>
        <v>46076</v>
      </c>
      <c r="C4" s="38">
        <v>46077</v>
      </c>
      <c r="D4" s="38">
        <v>46078</v>
      </c>
      <c r="E4" s="38">
        <v>46079</v>
      </c>
      <c r="F4" s="38">
        <v>46080</v>
      </c>
      <c r="G4" s="38">
        <v>46081</v>
      </c>
      <c r="H4" s="85">
        <v>46082</v>
      </c>
    </row>
    <row r="5" spans="2:9" s="10" customFormat="1" ht="40.5" x14ac:dyDescent="0.25">
      <c r="B5" s="21"/>
      <c r="C5" s="21"/>
      <c r="D5" s="21"/>
      <c r="E5" s="42" t="s">
        <v>7</v>
      </c>
      <c r="F5" s="21"/>
      <c r="G5" s="21"/>
      <c r="H5" s="21"/>
    </row>
    <row r="6" spans="2:9" s="4" customFormat="1" ht="24" customHeight="1" x14ac:dyDescent="0.25">
      <c r="B6" s="86">
        <f t="array" ref="B6:H6">ДниИНедели+DATE(ГодКалендаря,3,1)-WEEKDAY(DATE(ГодКалендаря,3,1),(НачалоНедели="Понедельник")+1)+8</f>
        <v>46083</v>
      </c>
      <c r="C6" s="86">
        <v>46084</v>
      </c>
      <c r="D6" s="86">
        <v>46085</v>
      </c>
      <c r="E6" s="86">
        <v>46086</v>
      </c>
      <c r="F6" s="86">
        <v>46087</v>
      </c>
      <c r="G6" s="86">
        <v>46088</v>
      </c>
      <c r="H6" s="86">
        <v>46089</v>
      </c>
    </row>
    <row r="7" spans="2:9" s="10" customFormat="1" ht="40.5" x14ac:dyDescent="0.25">
      <c r="B7" s="20"/>
      <c r="C7" s="20"/>
      <c r="D7" s="20"/>
      <c r="E7" s="42" t="s">
        <v>7</v>
      </c>
      <c r="F7" s="47" t="s">
        <v>8</v>
      </c>
      <c r="G7" s="20"/>
      <c r="H7" s="20"/>
    </row>
    <row r="8" spans="2:9" s="4" customFormat="1" ht="24" customHeight="1" x14ac:dyDescent="0.25">
      <c r="B8" s="87">
        <f t="array" ref="B8:H8">ДниИНедели+DATE(ГодКалендаря,3,1)-WEEKDAY(DATE(ГодКалендаря,3,1),(НачалоНедели="Понедельник")+1)+15</f>
        <v>46090</v>
      </c>
      <c r="C8" s="87">
        <v>46091</v>
      </c>
      <c r="D8" s="87">
        <v>46092</v>
      </c>
      <c r="E8" s="87">
        <v>46093</v>
      </c>
      <c r="F8" s="87">
        <v>46094</v>
      </c>
      <c r="G8" s="87">
        <v>46095</v>
      </c>
      <c r="H8" s="87">
        <v>46096</v>
      </c>
    </row>
    <row r="9" spans="2:9" s="10" customFormat="1" ht="40.5" x14ac:dyDescent="0.25">
      <c r="B9" s="21"/>
      <c r="C9" s="45" t="s">
        <v>6</v>
      </c>
      <c r="D9" s="21"/>
      <c r="E9" s="42" t="s">
        <v>7</v>
      </c>
      <c r="F9" s="21"/>
      <c r="G9" s="21"/>
      <c r="H9" s="21"/>
    </row>
    <row r="10" spans="2:9" s="4" customFormat="1" ht="24" customHeight="1" x14ac:dyDescent="0.25">
      <c r="B10" s="86">
        <f t="array" ref="B10:H10">ДниИНедели+DATE(ГодКалендаря,3,1)-WEEKDAY(DATE(ГодКалендаря,3,1),(НачалоНедели="Понедельник")+1)+22</f>
        <v>46097</v>
      </c>
      <c r="C10" s="86">
        <v>46098</v>
      </c>
      <c r="D10" s="86">
        <v>46099</v>
      </c>
      <c r="E10" s="86">
        <v>46100</v>
      </c>
      <c r="F10" s="86">
        <v>46101</v>
      </c>
      <c r="G10" s="86">
        <v>46102</v>
      </c>
      <c r="H10" s="86">
        <v>46103</v>
      </c>
    </row>
    <row r="11" spans="2:9" s="10" customFormat="1" ht="40.5" x14ac:dyDescent="0.25">
      <c r="B11" s="47" t="s">
        <v>8</v>
      </c>
      <c r="C11" s="20"/>
      <c r="D11" s="20"/>
      <c r="E11" s="42" t="s">
        <v>7</v>
      </c>
      <c r="F11" s="45" t="s">
        <v>6</v>
      </c>
      <c r="G11" s="20"/>
      <c r="H11" s="20"/>
    </row>
    <row r="12" spans="2:9" s="4" customFormat="1" ht="24" customHeight="1" x14ac:dyDescent="0.25">
      <c r="B12" s="87">
        <f t="array" ref="B12:H12">ДниИНедели+DATE(ГодКалендаря,3,1)-WEEKDAY(DATE(ГодКалендаря,3,1),(НачалоНедели="Понедельник")+1)+29</f>
        <v>46104</v>
      </c>
      <c r="C12" s="87">
        <v>46105</v>
      </c>
      <c r="D12" s="87">
        <v>46106</v>
      </c>
      <c r="E12" s="87">
        <v>46107</v>
      </c>
      <c r="F12" s="87">
        <v>46108</v>
      </c>
      <c r="G12" s="87">
        <v>46109</v>
      </c>
      <c r="H12" s="87">
        <v>46110</v>
      </c>
    </row>
    <row r="13" spans="2:9" s="4" customFormat="1" ht="40.5" x14ac:dyDescent="0.25">
      <c r="B13" s="51"/>
      <c r="C13" s="49" t="s">
        <v>11</v>
      </c>
      <c r="D13" s="51"/>
      <c r="E13" s="42" t="s">
        <v>7</v>
      </c>
      <c r="F13" s="52"/>
      <c r="G13" s="51"/>
      <c r="H13" s="51"/>
    </row>
    <row r="14" spans="2:9" s="10" customFormat="1" ht="40.5" x14ac:dyDescent="0.25">
      <c r="B14" s="21"/>
      <c r="C14" s="21"/>
      <c r="D14" s="21"/>
      <c r="E14" s="47" t="s">
        <v>8</v>
      </c>
      <c r="F14" s="11"/>
      <c r="G14" s="21"/>
      <c r="H14" s="21"/>
    </row>
    <row r="15" spans="2:9" s="4" customFormat="1" ht="24" customHeight="1" x14ac:dyDescent="0.25">
      <c r="B15" s="86">
        <f t="array" ref="B15:C15">ДниИНедели+DATE(ГодКалендаря,3,1)-WEEKDAY(DATE(ГодКалендаря,3,1),(НачалоНедели="Понедельник")+1)+36</f>
        <v>46111</v>
      </c>
      <c r="C15" s="86">
        <v>46112</v>
      </c>
      <c r="D15" s="72" t="s">
        <v>0</v>
      </c>
      <c r="E15" s="72"/>
      <c r="F15" s="72"/>
      <c r="G15" s="72"/>
      <c r="H15" s="73"/>
    </row>
    <row r="16" spans="2:9" s="10" customFormat="1" ht="40.5" x14ac:dyDescent="0.25">
      <c r="B16" s="45" t="s">
        <v>6</v>
      </c>
      <c r="C16" s="20"/>
      <c r="D16" s="67" t="s">
        <v>17</v>
      </c>
      <c r="E16" s="68"/>
      <c r="F16" s="68"/>
      <c r="G16" s="68"/>
      <c r="H16" s="69"/>
    </row>
  </sheetData>
  <mergeCells count="3">
    <mergeCell ref="B2:D2"/>
    <mergeCell ref="D15:H15"/>
    <mergeCell ref="D16:H16"/>
  </mergeCells>
  <phoneticPr fontId="29"/>
  <conditionalFormatting sqref="B4:G4">
    <cfRule type="expression" dxfId="19" priority="1">
      <formula>DAY(B4)&gt;8</formula>
    </cfRule>
  </conditionalFormatting>
  <conditionalFormatting sqref="B12:H12 B13 D13 F13:H13 B15:C15">
    <cfRule type="expression" dxfId="18" priority="2">
      <formula>AND(DAY(B12)&gt;=1,DAY(B12)&lt;=15)</formula>
    </cfRule>
  </conditionalFormatting>
  <dataValidations count="8">
    <dataValidation allowBlank="1" showInputMessage="1" showErrorMessage="1" prompt="Календарь на март" sqref="A1" xr:uid="{00000000-0002-0000-0200-000000000000}"/>
    <dataValidation allowBlank="1" showInputMessage="1" showErrorMessage="1" prompt="Год в этой ячейке автоматически обновляется в соответствии с годом, введенным на листе «Январь». В календаре ниже представлены даты предыдущего и следующего месяца с более светлым оттенком шрифта" sqref="B2:D2" xr:uid="{00000000-0002-0000-0200-000001000000}"/>
    <dataValidation allowBlank="1" showInputMessage="1" showErrorMessage="1" prompt="Автоматически определяемый день недели" sqref="C3:H3" xr:uid="{00000000-0002-0000-0200-000002000000}"/>
    <dataValidation allowBlank="1" showInputMessage="1" showErrorMessage="1" prompt="Эта строка и строки 6, 8, 10, 12 и 14 содержат дни недели календаря. Если в этой ячейке не указано число 1, значит это день предыдущего месяца. Вводите заметки в ячейке D15." sqref="B4" xr:uid="{00000000-0002-0000-0200-000003000000}"/>
    <dataValidation allowBlank="1" showInputMessage="1" showErrorMessage="1" prompt="Эта строка и строки 7, 9, 11, 13 и 15 содержат ячейки для ввода заметок на день, относящихся ко дню календаря в ячейке выше." sqref="B5" xr:uid="{00000000-0002-0000-0200-000004000000}"/>
    <dataValidation allowBlank="1" showInputMessage="1" prompt="Введите заметки на месяц в этой ячейке." sqref="D16:H16" xr:uid="{EAB0AB25-9124-481F-A340-88999C5AA49D}"/>
    <dataValidation allowBlank="1" showInputMessage="1" prompt="Введите заметки на месяц в ячейке ниже." sqref="D15:H15" xr:uid="{00000000-0002-0000-0200-000006000000}"/>
    <dataValidation allowBlank="1" showInputMessage="1" showErrorMessage="1" prompt="Эта строка содержит названия дней недели для этого календаря. Эта ячейка содержит первый день недели. Чтобы изменить его, выберите новый день недели в ячейке L5 на листе «Январь»." sqref="B3" xr:uid="{00000000-0002-0000-0200-000007000000}"/>
  </dataValidations>
  <printOptions horizontalCentered="1"/>
  <pageMargins left="0.25" right="0.25" top="0.5" bottom="0.5" header="0.3" footer="0.3"/>
  <pageSetup paperSize="9" scale="88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B1:I16"/>
  <sheetViews>
    <sheetView showGridLines="0" zoomScale="80" zoomScaleNormal="80" workbookViewId="0">
      <selection activeCell="B13" sqref="B13:E13"/>
    </sheetView>
  </sheetViews>
  <sheetFormatPr defaultColWidth="8.85546875" defaultRowHeight="16.5" x14ac:dyDescent="0.25"/>
  <cols>
    <col min="1" max="1" width="1.7109375" style="1" customWidth="1"/>
    <col min="2" max="8" width="18.7109375" style="1" customWidth="1"/>
    <col min="9" max="9" width="1.7109375" style="1" customWidth="1"/>
    <col min="10" max="10" width="8.7109375" style="1" customWidth="1"/>
    <col min="11" max="16384" width="8.85546875" style="1"/>
  </cols>
  <sheetData>
    <row r="1" spans="2:9" ht="9" customHeight="1" x14ac:dyDescent="0.25">
      <c r="I1" s="1" t="s">
        <v>1</v>
      </c>
    </row>
    <row r="2" spans="2:9" ht="96" customHeight="1" x14ac:dyDescent="0.25">
      <c r="B2" s="71" t="str">
        <f>"Охрана труда Апрель "&amp;ГодКалендаря</f>
        <v>Охрана труда Апрель 2026</v>
      </c>
      <c r="C2" s="71"/>
      <c r="D2" s="71"/>
      <c r="E2" s="2"/>
      <c r="F2" s="2"/>
      <c r="G2" s="2"/>
      <c r="H2" s="3"/>
    </row>
    <row r="3" spans="2:9" s="8" customFormat="1" ht="24" customHeight="1" x14ac:dyDescent="0.25">
      <c r="B3" s="17" t="str">
        <f>НачалоНедели</f>
        <v>понедельник</v>
      </c>
      <c r="C3" s="18" t="str">
        <f t="shared" ref="C3:H3" si="0">TEXT(C4,"ДДДД")</f>
        <v>вторник</v>
      </c>
      <c r="D3" s="18" t="str">
        <f t="shared" si="0"/>
        <v>среда</v>
      </c>
      <c r="E3" s="18" t="str">
        <f t="shared" si="0"/>
        <v>четверг</v>
      </c>
      <c r="F3" s="18" t="str">
        <f t="shared" si="0"/>
        <v>пятница</v>
      </c>
      <c r="G3" s="18" t="str">
        <f t="shared" si="0"/>
        <v>суббота</v>
      </c>
      <c r="H3" s="19" t="str">
        <f t="shared" si="0"/>
        <v>воскресенье</v>
      </c>
    </row>
    <row r="4" spans="2:9" s="4" customFormat="1" ht="24" customHeight="1" x14ac:dyDescent="0.3">
      <c r="B4" s="38">
        <f t="array" ref="B4:H4">ДниИНедели+DATE(ГодКалендаря,4,1)-WEEKDAY(DATE(ГодКалендаря,4,1),(НачалоНедели="Понедельник")+1)+1</f>
        <v>46111</v>
      </c>
      <c r="C4" s="38">
        <v>46112</v>
      </c>
      <c r="D4" s="85">
        <v>46113</v>
      </c>
      <c r="E4" s="85">
        <v>46114</v>
      </c>
      <c r="F4" s="85">
        <v>46115</v>
      </c>
      <c r="G4" s="85">
        <v>46116</v>
      </c>
      <c r="H4" s="85">
        <v>46117</v>
      </c>
    </row>
    <row r="5" spans="2:9" s="10" customFormat="1" ht="54" x14ac:dyDescent="0.25">
      <c r="B5" s="21"/>
      <c r="C5" s="21"/>
      <c r="D5" s="21"/>
      <c r="E5" s="42" t="s">
        <v>7</v>
      </c>
      <c r="F5" s="55" t="s">
        <v>19</v>
      </c>
      <c r="G5" s="21"/>
      <c r="H5" s="47" t="s">
        <v>8</v>
      </c>
    </row>
    <row r="6" spans="2:9" s="4" customFormat="1" ht="24" customHeight="1" x14ac:dyDescent="0.25">
      <c r="B6" s="86">
        <f t="array" ref="B6:H6">ДниИНедели+DATE(ГодКалендаря,4,1)-WEEKDAY(DATE(ГодКалендаря,4,1),(НачалоНедели="Понедельник")+1)+8</f>
        <v>46118</v>
      </c>
      <c r="C6" s="86">
        <v>46119</v>
      </c>
      <c r="D6" s="86">
        <v>46120</v>
      </c>
      <c r="E6" s="86">
        <v>46121</v>
      </c>
      <c r="F6" s="86">
        <v>46122</v>
      </c>
      <c r="G6" s="86">
        <v>46123</v>
      </c>
      <c r="H6" s="86">
        <v>46124</v>
      </c>
    </row>
    <row r="7" spans="2:9" s="4" customFormat="1" ht="40.5" x14ac:dyDescent="0.25">
      <c r="B7" s="53"/>
      <c r="C7" s="53"/>
      <c r="D7" s="53"/>
      <c r="E7" s="42" t="s">
        <v>7</v>
      </c>
      <c r="F7" s="54"/>
      <c r="G7" s="53"/>
      <c r="H7" s="53"/>
    </row>
    <row r="8" spans="2:9" s="10" customFormat="1" ht="40.5" x14ac:dyDescent="0.25">
      <c r="B8" s="20"/>
      <c r="C8" s="20"/>
      <c r="D8" s="20"/>
      <c r="E8" s="45" t="s">
        <v>6</v>
      </c>
      <c r="F8" s="9"/>
      <c r="G8" s="20"/>
      <c r="H8" s="41" t="s">
        <v>12</v>
      </c>
    </row>
    <row r="9" spans="2:9" s="4" customFormat="1" ht="24" customHeight="1" x14ac:dyDescent="0.25">
      <c r="B9" s="87">
        <f t="array" ref="B9:H9">ДниИНедели+DATE(ГодКалендаря,4,1)-WEEKDAY(DATE(ГодКалендаря,4,1),(НачалоНедели="Понедельник")+1)+15</f>
        <v>46125</v>
      </c>
      <c r="C9" s="87">
        <v>46126</v>
      </c>
      <c r="D9" s="87">
        <v>46127</v>
      </c>
      <c r="E9" s="87">
        <v>46128</v>
      </c>
      <c r="F9" s="87">
        <v>46129</v>
      </c>
      <c r="G9" s="87">
        <v>46130</v>
      </c>
      <c r="H9" s="87">
        <v>46131</v>
      </c>
    </row>
    <row r="10" spans="2:9" s="10" customFormat="1" ht="54" x14ac:dyDescent="0.25">
      <c r="B10" s="41" t="s">
        <v>20</v>
      </c>
      <c r="C10" s="60"/>
      <c r="D10" s="47" t="s">
        <v>8</v>
      </c>
      <c r="E10" s="42" t="s">
        <v>7</v>
      </c>
      <c r="F10" s="21"/>
      <c r="G10" s="21"/>
      <c r="H10" s="45" t="s">
        <v>6</v>
      </c>
    </row>
    <row r="11" spans="2:9" s="4" customFormat="1" ht="24" customHeight="1" x14ac:dyDescent="0.25">
      <c r="B11" s="86">
        <f t="array" ref="B11:H11">ДниИНедели+DATE(ГодКалендаря,4,1)-WEEKDAY(DATE(ГодКалендаря,4,1),(НачалоНедели="Понедельник")+1)+22</f>
        <v>46132</v>
      </c>
      <c r="C11" s="86">
        <v>46133</v>
      </c>
      <c r="D11" s="86">
        <v>46134</v>
      </c>
      <c r="E11" s="86">
        <v>46135</v>
      </c>
      <c r="F11" s="86">
        <v>46136</v>
      </c>
      <c r="G11" s="86">
        <v>46137</v>
      </c>
      <c r="H11" s="86">
        <v>46138</v>
      </c>
    </row>
    <row r="12" spans="2:9" s="10" customFormat="1" ht="40.5" x14ac:dyDescent="0.25">
      <c r="B12" s="20"/>
      <c r="C12" s="20"/>
      <c r="D12" s="20"/>
      <c r="E12" s="42" t="s">
        <v>7</v>
      </c>
      <c r="F12" s="49" t="s">
        <v>11</v>
      </c>
      <c r="G12" s="47" t="s">
        <v>8</v>
      </c>
      <c r="H12" s="20"/>
    </row>
    <row r="13" spans="2:9" s="4" customFormat="1" ht="24" customHeight="1" x14ac:dyDescent="0.25">
      <c r="B13" s="87">
        <f t="array" ref="B13:H13">ДниИНедели+DATE(ГодКалендаря,4,1)-WEEKDAY(DATE(ГодКалендаря,4,1),(НачалоНедели="Понедельник")+1)+29</f>
        <v>46139</v>
      </c>
      <c r="C13" s="87">
        <v>46140</v>
      </c>
      <c r="D13" s="87">
        <v>46141</v>
      </c>
      <c r="E13" s="87">
        <v>46142</v>
      </c>
      <c r="F13" s="40">
        <v>46143</v>
      </c>
      <c r="G13" s="40">
        <v>46144</v>
      </c>
      <c r="H13" s="40">
        <v>46145</v>
      </c>
    </row>
    <row r="14" spans="2:9" s="10" customFormat="1" ht="40.5" x14ac:dyDescent="0.25">
      <c r="B14" s="21"/>
      <c r="C14" s="50" t="s">
        <v>15</v>
      </c>
      <c r="D14" s="45" t="s">
        <v>6</v>
      </c>
      <c r="E14" s="42" t="s">
        <v>7</v>
      </c>
      <c r="F14" s="21"/>
      <c r="G14" s="21"/>
      <c r="H14" s="21"/>
    </row>
    <row r="15" spans="2:9" s="4" customFormat="1" ht="24" customHeight="1" x14ac:dyDescent="0.25">
      <c r="B15" s="39">
        <f t="array" ref="B15:C15">ДниИНедели+DATE(ГодКалендаря,4,1)-WEEKDAY(DATE(ГодКалендаря,4,1),(НачалоНедели="Понедельник")+1)+36</f>
        <v>46146</v>
      </c>
      <c r="C15" s="39">
        <v>46147</v>
      </c>
      <c r="D15" s="72" t="s">
        <v>0</v>
      </c>
      <c r="E15" s="72"/>
      <c r="F15" s="72"/>
      <c r="G15" s="72"/>
      <c r="H15" s="73"/>
    </row>
    <row r="16" spans="2:9" s="10" customFormat="1" ht="30.75" customHeight="1" x14ac:dyDescent="0.25">
      <c r="B16" s="20"/>
      <c r="C16" s="20"/>
      <c r="D16" s="67" t="s">
        <v>17</v>
      </c>
      <c r="E16" s="68"/>
      <c r="F16" s="68"/>
      <c r="G16" s="68"/>
      <c r="H16" s="69"/>
    </row>
  </sheetData>
  <mergeCells count="3">
    <mergeCell ref="B2:D2"/>
    <mergeCell ref="D15:H15"/>
    <mergeCell ref="D16:H16"/>
  </mergeCells>
  <phoneticPr fontId="29"/>
  <conditionalFormatting sqref="B4:G4">
    <cfRule type="expression" dxfId="17" priority="1">
      <formula>DAY(B4)&gt;8</formula>
    </cfRule>
  </conditionalFormatting>
  <conditionalFormatting sqref="B13:H13 B15:C15">
    <cfRule type="expression" dxfId="16" priority="2">
      <formula>AND(DAY(B13)&gt;=1,DAY(B13)&lt;=15)</formula>
    </cfRule>
  </conditionalFormatting>
  <dataValidations count="8">
    <dataValidation allowBlank="1" showInputMessage="1" showErrorMessage="1" prompt="Автоматически определяемый день недели" sqref="C3:H3" xr:uid="{00000000-0002-0000-0300-000000000000}"/>
    <dataValidation allowBlank="1" showInputMessage="1" showErrorMessage="1" prompt="Год в этой ячейке автоматически обновляется в соответствии с годом, введенным на листе «Январь». В календаре ниже представлены даты предыдущего и следующего месяца с более светлым оттенком шрифта" sqref="B2:D2" xr:uid="{00000000-0002-0000-0300-000001000000}"/>
    <dataValidation allowBlank="1" showInputMessage="1" showErrorMessage="1" prompt="Календарь на апрель" sqref="A1" xr:uid="{00000000-0002-0000-0300-000002000000}"/>
    <dataValidation allowBlank="1" showInputMessage="1" showErrorMessage="1" prompt="Эта строка содержит названия дней недели для этого календаря. Эта ячейка содержит первый день недели. Чтобы изменить его, выберите новый день недели в ячейке L5 на листе «Январь»." sqref="B3" xr:uid="{00000000-0002-0000-0300-000003000000}"/>
    <dataValidation allowBlank="1" showInputMessage="1" prompt="Введите заметки на месяц в ячейке ниже." sqref="D15:H15" xr:uid="{00000000-0002-0000-0300-000004000000}"/>
    <dataValidation allowBlank="1" showInputMessage="1" prompt="Введите заметки на месяц в этой ячейке." sqref="D16:H16" xr:uid="{DFA72AF4-38FB-4752-ABE1-41351B813FA8}"/>
    <dataValidation allowBlank="1" showInputMessage="1" showErrorMessage="1" prompt="Эта строка и строки 7, 9, 11, 13 и 15 содержат ячейки для ввода заметок на день, относящихся ко дню календаря в ячейке выше." sqref="B5" xr:uid="{00000000-0002-0000-0300-000006000000}"/>
    <dataValidation allowBlank="1" showInputMessage="1" showErrorMessage="1" prompt="Эта строка и строки 6, 8, 10, 12 и 14 содержат дни недели календаря. Если в этой ячейке не указано число 1, значит это день предыдущего месяца. Вводите заметки в ячейке D15." sqref="B4" xr:uid="{00000000-0002-0000-0300-000007000000}"/>
  </dataValidations>
  <printOptions horizontalCentered="1"/>
  <pageMargins left="0.25" right="0.25" top="0.5" bottom="0.5" header="0.3" footer="0.3"/>
  <pageSetup paperSize="9" scale="88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B1:I15"/>
  <sheetViews>
    <sheetView showGridLines="0" zoomScale="80" zoomScaleNormal="80" workbookViewId="0">
      <selection activeCell="B12" sqref="B12:H12"/>
    </sheetView>
  </sheetViews>
  <sheetFormatPr defaultColWidth="8.85546875" defaultRowHeight="16.5" x14ac:dyDescent="0.25"/>
  <cols>
    <col min="1" max="1" width="1.7109375" style="1" customWidth="1"/>
    <col min="2" max="8" width="18.7109375" style="1" customWidth="1"/>
    <col min="9" max="9" width="1.7109375" style="1" customWidth="1"/>
    <col min="10" max="10" width="8.7109375" style="1" customWidth="1"/>
    <col min="11" max="16384" width="8.85546875" style="1"/>
  </cols>
  <sheetData>
    <row r="1" spans="2:9" ht="9" customHeight="1" x14ac:dyDescent="0.25">
      <c r="I1" s="1" t="s">
        <v>1</v>
      </c>
    </row>
    <row r="2" spans="2:9" ht="96" customHeight="1" x14ac:dyDescent="0.25">
      <c r="B2" s="71" t="str">
        <f>"Охрана труда Май "&amp;ГодКалендаря</f>
        <v>Охрана труда Май 2026</v>
      </c>
      <c r="C2" s="71"/>
      <c r="D2" s="71"/>
      <c r="E2" s="2"/>
      <c r="F2" s="2"/>
      <c r="G2" s="2"/>
      <c r="H2" s="3"/>
    </row>
    <row r="3" spans="2:9" s="8" customFormat="1" ht="24" customHeight="1" x14ac:dyDescent="0.25">
      <c r="B3" s="17" t="str">
        <f>НачалоНедели</f>
        <v>понедельник</v>
      </c>
      <c r="C3" s="18" t="str">
        <f t="shared" ref="C3:H3" si="0">TEXT(C4,"ДДДД")</f>
        <v>вторник</v>
      </c>
      <c r="D3" s="18" t="str">
        <f t="shared" si="0"/>
        <v>среда</v>
      </c>
      <c r="E3" s="18" t="str">
        <f t="shared" si="0"/>
        <v>четверг</v>
      </c>
      <c r="F3" s="18" t="str">
        <f t="shared" si="0"/>
        <v>пятница</v>
      </c>
      <c r="G3" s="18" t="str">
        <f t="shared" si="0"/>
        <v>суббота</v>
      </c>
      <c r="H3" s="19" t="str">
        <f t="shared" si="0"/>
        <v>воскресенье</v>
      </c>
    </row>
    <row r="4" spans="2:9" s="4" customFormat="1" ht="24" customHeight="1" x14ac:dyDescent="0.3">
      <c r="B4" s="38">
        <f t="array" ref="B4:H4">ДниИНедели+DATE(ГодКалендаря,5,1)-WEEKDAY(DATE(ГодКалендаря,5,1),(НачалоНедели="Понедельник")+1)+1</f>
        <v>46139</v>
      </c>
      <c r="C4" s="38">
        <v>46140</v>
      </c>
      <c r="D4" s="38">
        <v>46141</v>
      </c>
      <c r="E4" s="38">
        <v>46142</v>
      </c>
      <c r="F4" s="85">
        <v>46143</v>
      </c>
      <c r="G4" s="85">
        <v>46144</v>
      </c>
      <c r="H4" s="85">
        <v>46145</v>
      </c>
    </row>
    <row r="5" spans="2:9" s="10" customFormat="1" ht="40.5" x14ac:dyDescent="0.25">
      <c r="B5" s="21"/>
      <c r="C5" s="21"/>
      <c r="D5" s="21"/>
      <c r="E5" s="42" t="s">
        <v>7</v>
      </c>
      <c r="F5" s="21"/>
      <c r="G5" s="21"/>
      <c r="H5" s="21"/>
    </row>
    <row r="6" spans="2:9" s="4" customFormat="1" ht="24" customHeight="1" x14ac:dyDescent="0.25">
      <c r="B6" s="86">
        <f t="array" ref="B6:H6">ДниИНедели+DATE(ГодКалендаря,5,1)-WEEKDAY(DATE(ГодКалендаря,5,1),(НачалоНедели="Понедельник")+1)+8</f>
        <v>46146</v>
      </c>
      <c r="C6" s="86">
        <v>46147</v>
      </c>
      <c r="D6" s="86">
        <v>46148</v>
      </c>
      <c r="E6" s="86">
        <v>46149</v>
      </c>
      <c r="F6" s="86">
        <v>46150</v>
      </c>
      <c r="G6" s="86">
        <v>46151</v>
      </c>
      <c r="H6" s="86">
        <v>46152</v>
      </c>
    </row>
    <row r="7" spans="2:9" s="10" customFormat="1" ht="40.5" x14ac:dyDescent="0.25">
      <c r="B7" s="20"/>
      <c r="C7" s="47" t="s">
        <v>8</v>
      </c>
      <c r="D7" s="20"/>
      <c r="E7" s="42" t="s">
        <v>7</v>
      </c>
      <c r="F7" s="20"/>
      <c r="G7" s="45" t="s">
        <v>6</v>
      </c>
      <c r="H7" s="20"/>
    </row>
    <row r="8" spans="2:9" s="4" customFormat="1" ht="24" customHeight="1" x14ac:dyDescent="0.25">
      <c r="B8" s="87">
        <f t="array" ref="B8:H8">ДниИНедели+DATE(ГодКалендаря,5,1)-WEEKDAY(DATE(ГодКалендаря,5,1),(НачалоНедели="Понедельник")+1)+15</f>
        <v>46153</v>
      </c>
      <c r="C8" s="87">
        <v>46154</v>
      </c>
      <c r="D8" s="87">
        <v>46155</v>
      </c>
      <c r="E8" s="87">
        <v>46156</v>
      </c>
      <c r="F8" s="87">
        <v>46157</v>
      </c>
      <c r="G8" s="87">
        <v>46158</v>
      </c>
      <c r="H8" s="87">
        <v>46159</v>
      </c>
    </row>
    <row r="9" spans="2:9" s="10" customFormat="1" ht="40.5" x14ac:dyDescent="0.25">
      <c r="B9" s="21"/>
      <c r="C9" s="21"/>
      <c r="D9" s="21"/>
      <c r="E9" s="42" t="s">
        <v>7</v>
      </c>
      <c r="F9" s="47" t="s">
        <v>8</v>
      </c>
      <c r="G9" s="21"/>
      <c r="H9" s="21"/>
    </row>
    <row r="10" spans="2:9" s="4" customFormat="1" ht="24" customHeight="1" x14ac:dyDescent="0.25">
      <c r="B10" s="86">
        <f t="array" ref="B10:H10">ДниИНедели+DATE(ГодКалендаря,5,1)-WEEKDAY(DATE(ГодКалендаря,5,1),(НачалоНедели="Понедельник")+1)+22</f>
        <v>46160</v>
      </c>
      <c r="C10" s="86">
        <v>46161</v>
      </c>
      <c r="D10" s="86">
        <v>46162</v>
      </c>
      <c r="E10" s="86">
        <v>46163</v>
      </c>
      <c r="F10" s="86">
        <v>46164</v>
      </c>
      <c r="G10" s="86">
        <v>46165</v>
      </c>
      <c r="H10" s="86">
        <v>46166</v>
      </c>
    </row>
    <row r="11" spans="2:9" s="10" customFormat="1" ht="40.5" x14ac:dyDescent="0.25">
      <c r="B11" s="20"/>
      <c r="C11" s="45" t="s">
        <v>6</v>
      </c>
      <c r="D11" s="20"/>
      <c r="E11" s="20"/>
      <c r="F11" s="20"/>
      <c r="G11" s="20"/>
      <c r="H11" s="49" t="s">
        <v>11</v>
      </c>
    </row>
    <row r="12" spans="2:9" s="4" customFormat="1" ht="24" customHeight="1" x14ac:dyDescent="0.25">
      <c r="B12" s="87">
        <f t="array" ref="B12:H12">ДниИНедели+DATE(ГодКалендаря,5,1)-WEEKDAY(DATE(ГодКалендаря,5,1),(НачалоНедели="Понедельник")+1)+29</f>
        <v>46167</v>
      </c>
      <c r="C12" s="87">
        <v>46168</v>
      </c>
      <c r="D12" s="87">
        <v>46169</v>
      </c>
      <c r="E12" s="87">
        <v>46170</v>
      </c>
      <c r="F12" s="87">
        <v>46171</v>
      </c>
      <c r="G12" s="87">
        <v>46172</v>
      </c>
      <c r="H12" s="87">
        <v>46173</v>
      </c>
    </row>
    <row r="13" spans="2:9" s="10" customFormat="1" ht="40.5" x14ac:dyDescent="0.25">
      <c r="B13" s="47" t="s">
        <v>8</v>
      </c>
      <c r="C13" s="21"/>
      <c r="D13" s="21"/>
      <c r="E13" s="42" t="s">
        <v>7</v>
      </c>
      <c r="F13" s="45" t="s">
        <v>6</v>
      </c>
      <c r="G13" s="21"/>
      <c r="H13" s="21"/>
    </row>
    <row r="14" spans="2:9" s="4" customFormat="1" ht="24" customHeight="1" x14ac:dyDescent="0.25">
      <c r="B14" s="39">
        <f t="array" ref="B14:C14">ДниИНедели+DATE(ГодКалендаря,5,1)-WEEKDAY(DATE(ГодКалендаря,5,1),(НачалоНедели="Понедельник")+1)+36</f>
        <v>46174</v>
      </c>
      <c r="C14" s="39">
        <v>46175</v>
      </c>
      <c r="D14" s="72" t="s">
        <v>0</v>
      </c>
      <c r="E14" s="72"/>
      <c r="F14" s="72"/>
      <c r="G14" s="72"/>
      <c r="H14" s="73"/>
    </row>
    <row r="15" spans="2:9" s="10" customFormat="1" ht="30" customHeight="1" x14ac:dyDescent="0.25">
      <c r="B15" s="20"/>
      <c r="C15" s="20"/>
      <c r="D15" s="67" t="s">
        <v>17</v>
      </c>
      <c r="E15" s="68"/>
      <c r="F15" s="68"/>
      <c r="G15" s="68"/>
      <c r="H15" s="69"/>
    </row>
  </sheetData>
  <mergeCells count="3">
    <mergeCell ref="B2:D2"/>
    <mergeCell ref="D14:H14"/>
    <mergeCell ref="D15:H15"/>
  </mergeCells>
  <phoneticPr fontId="29"/>
  <conditionalFormatting sqref="B4:G4">
    <cfRule type="expression" dxfId="15" priority="1">
      <formula>DAY(B4)&gt;8</formula>
    </cfRule>
  </conditionalFormatting>
  <conditionalFormatting sqref="B12:H12 B14:C14">
    <cfRule type="expression" dxfId="14" priority="2">
      <formula>AND(DAY(B12)&gt;=1,DAY(B12)&lt;=15)</formula>
    </cfRule>
  </conditionalFormatting>
  <dataValidations count="8">
    <dataValidation allowBlank="1" showInputMessage="1" showErrorMessage="1" prompt="Автоматически определяемый день недели" sqref="C3:H3" xr:uid="{00000000-0002-0000-0400-000000000000}"/>
    <dataValidation allowBlank="1" showInputMessage="1" showErrorMessage="1" prompt="Год в этой ячейке автоматически обновляется в соответствии с годом, введенным на листе «Январь». В календаре ниже представлены даты предыдущего и следующего месяца с более светлым оттенком шрифта" sqref="B2:D2" xr:uid="{00000000-0002-0000-0400-000001000000}"/>
    <dataValidation allowBlank="1" showInputMessage="1" showErrorMessage="1" prompt="Календарь на май" sqref="A1" xr:uid="{00000000-0002-0000-0400-000002000000}"/>
    <dataValidation allowBlank="1" showInputMessage="1" showErrorMessage="1" prompt="Эта строка и строки 6, 8, 10, 12 и 14 содержат дни недели календаря. Если в этой ячейке не указано число 1, значит это день предыдущего месяца. Вводите заметки в ячейке D15." sqref="B4" xr:uid="{00000000-0002-0000-0400-000003000000}"/>
    <dataValidation allowBlank="1" showInputMessage="1" showErrorMessage="1" prompt="Эта строка и строки 7, 9, 11, 13 и 15 содержат ячейки для ввода заметок на день, относящихся ко дню календаря в ячейке выше." sqref="B5" xr:uid="{00000000-0002-0000-0400-000004000000}"/>
    <dataValidation allowBlank="1" showInputMessage="1" prompt="Введите заметки на месяц в этой ячейке." sqref="D15:H15" xr:uid="{9EF6102B-4904-4A71-8556-8E97CE03E0A3}"/>
    <dataValidation allowBlank="1" showInputMessage="1" prompt="Введите заметки на месяц в ячейке ниже." sqref="D14:H14" xr:uid="{00000000-0002-0000-0400-000006000000}"/>
    <dataValidation allowBlank="1" showInputMessage="1" showErrorMessage="1" prompt="Эта строка содержит названия дней недели для этого календаря. Эта ячейка содержит первый день недели. Чтобы изменить его, выберите новый день недели в ячейке L5 на листе «Январь»." sqref="B3" xr:uid="{00000000-0002-0000-0400-000007000000}"/>
  </dataValidations>
  <printOptions horizontalCentered="1"/>
  <pageMargins left="0.25" right="0.25" top="0.5" bottom="0.5" header="0.3" footer="0.3"/>
  <pageSetup paperSize="9" scale="88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B1:I18"/>
  <sheetViews>
    <sheetView showGridLines="0" zoomScale="80" zoomScaleNormal="80" workbookViewId="0">
      <selection activeCell="B15" sqref="B15:C15"/>
    </sheetView>
  </sheetViews>
  <sheetFormatPr defaultColWidth="8.85546875" defaultRowHeight="16.5" x14ac:dyDescent="0.25"/>
  <cols>
    <col min="1" max="1" width="1.7109375" style="1" customWidth="1"/>
    <col min="2" max="8" width="18.7109375" style="1" customWidth="1"/>
    <col min="9" max="9" width="1.7109375" style="1" customWidth="1"/>
    <col min="10" max="10" width="8.7109375" style="1" customWidth="1"/>
    <col min="11" max="16384" width="8.85546875" style="1"/>
  </cols>
  <sheetData>
    <row r="1" spans="2:9" ht="9" customHeight="1" x14ac:dyDescent="0.25">
      <c r="I1" s="1" t="s">
        <v>1</v>
      </c>
    </row>
    <row r="2" spans="2:9" ht="96" customHeight="1" x14ac:dyDescent="0.25">
      <c r="B2" s="74" t="str">
        <f>"Охрана труда Июнь "&amp;ГодКалендаря</f>
        <v>Охрана труда Июнь 2026</v>
      </c>
      <c r="C2" s="74"/>
      <c r="D2" s="74"/>
      <c r="E2" s="2"/>
      <c r="F2" s="2"/>
      <c r="G2" s="2"/>
      <c r="H2" s="3"/>
    </row>
    <row r="3" spans="2:9" s="8" customFormat="1" ht="24" customHeight="1" x14ac:dyDescent="0.25">
      <c r="B3" s="22" t="str">
        <f>НачалоНедели</f>
        <v>понедельник</v>
      </c>
      <c r="C3" s="23" t="str">
        <f t="shared" ref="C3:H3" si="0">TEXT(C4,"ДДДД")</f>
        <v>вторник</v>
      </c>
      <c r="D3" s="23" t="str">
        <f t="shared" si="0"/>
        <v>среда</v>
      </c>
      <c r="E3" s="23" t="str">
        <f t="shared" si="0"/>
        <v>четверг</v>
      </c>
      <c r="F3" s="23" t="str">
        <f t="shared" si="0"/>
        <v>пятница</v>
      </c>
      <c r="G3" s="23" t="str">
        <f t="shared" si="0"/>
        <v>суббота</v>
      </c>
      <c r="H3" s="24" t="str">
        <f t="shared" si="0"/>
        <v>воскресенье</v>
      </c>
    </row>
    <row r="4" spans="2:9" s="4" customFormat="1" ht="24" customHeight="1" x14ac:dyDescent="0.2">
      <c r="B4" s="88">
        <f t="array" ref="B4:H4">ДниИНедели+DATE(ГодКалендаря,6,1)-WEEKDAY(DATE(ГодКалендаря,6,1),(НачалоНедели="Понедельник")+1)+1</f>
        <v>46174</v>
      </c>
      <c r="C4" s="88">
        <v>46175</v>
      </c>
      <c r="D4" s="88">
        <v>46176</v>
      </c>
      <c r="E4" s="88">
        <v>46177</v>
      </c>
      <c r="F4" s="88">
        <v>46178</v>
      </c>
      <c r="G4" s="88">
        <v>46179</v>
      </c>
      <c r="H4" s="88">
        <v>46180</v>
      </c>
    </row>
    <row r="5" spans="2:9" s="4" customFormat="1" ht="40.5" x14ac:dyDescent="0.3">
      <c r="B5" s="56"/>
      <c r="C5" s="56"/>
      <c r="D5" s="56"/>
      <c r="E5" s="47" t="s">
        <v>8</v>
      </c>
      <c r="F5" s="56"/>
      <c r="G5" s="56"/>
      <c r="H5" s="56"/>
    </row>
    <row r="6" spans="2:9" s="10" customFormat="1" ht="40.5" x14ac:dyDescent="0.25">
      <c r="B6" s="26"/>
      <c r="C6" s="26"/>
      <c r="D6" s="26"/>
      <c r="E6" s="42" t="s">
        <v>7</v>
      </c>
      <c r="F6" s="26"/>
      <c r="G6" s="26"/>
      <c r="H6" s="26"/>
    </row>
    <row r="7" spans="2:9" s="4" customFormat="1" ht="24" customHeight="1" x14ac:dyDescent="0.25">
      <c r="B7" s="89">
        <f t="array" ref="B7:H7">ДниИНедели+DATE(ГодКалендаря,6,1)-WEEKDAY(DATE(ГодКалендаря,6,1),(НачалоНедели="Понедельник")+1)+8</f>
        <v>46181</v>
      </c>
      <c r="C7" s="89">
        <v>46182</v>
      </c>
      <c r="D7" s="89">
        <v>46183</v>
      </c>
      <c r="E7" s="89">
        <v>46184</v>
      </c>
      <c r="F7" s="89">
        <v>46185</v>
      </c>
      <c r="G7" s="89">
        <v>46186</v>
      </c>
      <c r="H7" s="89">
        <v>46187</v>
      </c>
    </row>
    <row r="8" spans="2:9" s="10" customFormat="1" ht="40.5" x14ac:dyDescent="0.25">
      <c r="B8" s="45" t="s">
        <v>6</v>
      </c>
      <c r="C8" s="25"/>
      <c r="D8" s="25"/>
      <c r="E8" s="42" t="s">
        <v>7</v>
      </c>
      <c r="F8" s="25"/>
      <c r="G8" s="25"/>
      <c r="H8" s="47" t="s">
        <v>8</v>
      </c>
    </row>
    <row r="9" spans="2:9" s="4" customFormat="1" ht="24" customHeight="1" x14ac:dyDescent="0.25">
      <c r="B9" s="90">
        <f t="array" ref="B9:H9">ДниИНедели+DATE(ГодКалендаря,6,1)-WEEKDAY(DATE(ГодКалендаря,6,1),(НачалоНедели="Понедельник")+1)+15</f>
        <v>46188</v>
      </c>
      <c r="C9" s="90">
        <v>46189</v>
      </c>
      <c r="D9" s="90">
        <v>46190</v>
      </c>
      <c r="E9" s="90">
        <v>46191</v>
      </c>
      <c r="F9" s="90">
        <v>46192</v>
      </c>
      <c r="G9" s="90">
        <v>46193</v>
      </c>
      <c r="H9" s="90">
        <v>46194</v>
      </c>
    </row>
    <row r="10" spans="2:9" s="4" customFormat="1" ht="40.5" x14ac:dyDescent="0.25">
      <c r="B10" s="57"/>
      <c r="C10" s="57"/>
      <c r="D10" s="57"/>
      <c r="E10" s="42" t="s">
        <v>7</v>
      </c>
      <c r="F10" s="57"/>
      <c r="G10" s="57"/>
      <c r="H10" s="57"/>
    </row>
    <row r="11" spans="2:9" s="10" customFormat="1" ht="40.5" x14ac:dyDescent="0.25">
      <c r="B11" s="26"/>
      <c r="C11" s="26"/>
      <c r="D11" s="26"/>
      <c r="E11" s="45" t="s">
        <v>6</v>
      </c>
      <c r="F11" s="26"/>
      <c r="G11" s="26"/>
      <c r="H11" s="26"/>
    </row>
    <row r="12" spans="2:9" s="4" customFormat="1" ht="24" customHeight="1" x14ac:dyDescent="0.25">
      <c r="B12" s="89">
        <f t="array" ref="B12:H12">ДниИНедели+DATE(ГодКалендаря,6,1)-WEEKDAY(DATE(ГодКалендаря,6,1),(НачалоНедели="Понедельник")+1)+22</f>
        <v>46195</v>
      </c>
      <c r="C12" s="89">
        <v>46196</v>
      </c>
      <c r="D12" s="89">
        <v>46197</v>
      </c>
      <c r="E12" s="89">
        <v>46198</v>
      </c>
      <c r="F12" s="89">
        <v>46199</v>
      </c>
      <c r="G12" s="89">
        <v>46200</v>
      </c>
      <c r="H12" s="89">
        <v>46201</v>
      </c>
    </row>
    <row r="13" spans="2:9" s="4" customFormat="1" ht="42" customHeight="1" x14ac:dyDescent="0.25">
      <c r="B13" s="58"/>
      <c r="C13" s="58"/>
      <c r="D13" s="47" t="s">
        <v>8</v>
      </c>
      <c r="E13" s="54"/>
      <c r="F13" s="58"/>
      <c r="G13" s="58"/>
      <c r="H13" s="58"/>
    </row>
    <row r="14" spans="2:9" s="10" customFormat="1" ht="40.5" x14ac:dyDescent="0.25">
      <c r="B14" s="25"/>
      <c r="C14" s="25"/>
      <c r="D14" s="49" t="s">
        <v>11</v>
      </c>
      <c r="E14" s="42" t="s">
        <v>7</v>
      </c>
      <c r="F14" s="25"/>
      <c r="G14" s="25"/>
      <c r="H14" s="45" t="s">
        <v>6</v>
      </c>
    </row>
    <row r="15" spans="2:9" s="4" customFormat="1" ht="24" customHeight="1" x14ac:dyDescent="0.25">
      <c r="B15" s="90">
        <f t="array" ref="B15:H15">ДниИНедели+DATE(ГодКалендаря,6,1)-WEEKDAY(DATE(ГодКалендаря,6,1),(НачалоНедели="Понедельник")+1)+29</f>
        <v>46202</v>
      </c>
      <c r="C15" s="90">
        <v>46203</v>
      </c>
      <c r="D15" s="37">
        <v>46204</v>
      </c>
      <c r="E15" s="37">
        <v>46205</v>
      </c>
      <c r="F15" s="37">
        <v>46206</v>
      </c>
      <c r="G15" s="37">
        <v>46207</v>
      </c>
      <c r="H15" s="37">
        <v>46208</v>
      </c>
    </row>
    <row r="16" spans="2:9" s="10" customFormat="1" ht="40.5" x14ac:dyDescent="0.25">
      <c r="B16" s="26"/>
      <c r="C16" s="26"/>
      <c r="D16" s="26"/>
      <c r="E16" s="42" t="s">
        <v>7</v>
      </c>
      <c r="F16" s="26"/>
      <c r="G16" s="26"/>
      <c r="H16" s="26"/>
    </row>
    <row r="17" spans="2:8" s="4" customFormat="1" ht="24" customHeight="1" x14ac:dyDescent="0.25">
      <c r="B17" s="36">
        <f t="array" ref="B17:C17">ДниИНедели+DATE(ГодКалендаря,6,1)-WEEKDAY(DATE(ГодКалендаря,6,1),(НачалоНедели="Понедельник")+1)+36</f>
        <v>46209</v>
      </c>
      <c r="C17" s="36">
        <v>46210</v>
      </c>
      <c r="D17" s="75" t="s">
        <v>0</v>
      </c>
      <c r="E17" s="75"/>
      <c r="F17" s="75"/>
      <c r="G17" s="75"/>
      <c r="H17" s="76"/>
    </row>
    <row r="18" spans="2:8" s="10" customFormat="1" ht="33" customHeight="1" x14ac:dyDescent="0.25">
      <c r="B18" s="25"/>
      <c r="C18" s="25"/>
      <c r="D18" s="67" t="s">
        <v>17</v>
      </c>
      <c r="E18" s="68"/>
      <c r="F18" s="68"/>
      <c r="G18" s="68"/>
      <c r="H18" s="69"/>
    </row>
  </sheetData>
  <mergeCells count="3">
    <mergeCell ref="B2:D2"/>
    <mergeCell ref="D17:H17"/>
    <mergeCell ref="D18:H18"/>
  </mergeCells>
  <phoneticPr fontId="29"/>
  <conditionalFormatting sqref="B4:G4 B5:D5 F5:G5">
    <cfRule type="expression" dxfId="13" priority="1">
      <formula>DAY(B4)&gt;8</formula>
    </cfRule>
  </conditionalFormatting>
  <conditionalFormatting sqref="B15:H15 B17:C17">
    <cfRule type="expression" dxfId="12" priority="2">
      <formula>AND(DAY(B15)&gt;=1,DAY(B15)&lt;=15)</formula>
    </cfRule>
  </conditionalFormatting>
  <dataValidations count="8">
    <dataValidation allowBlank="1" showInputMessage="1" showErrorMessage="1" prompt="Автоматически определяемый день недели" sqref="C3:H3" xr:uid="{00000000-0002-0000-0500-000000000000}"/>
    <dataValidation allowBlank="1" showInputMessage="1" showErrorMessage="1" prompt="Календарь на июнь" sqref="A1" xr:uid="{00000000-0002-0000-0500-000001000000}"/>
    <dataValidation allowBlank="1" showInputMessage="1" showErrorMessage="1" prompt="Год в этой ячейке автоматически обновляется в соответствии с годом, введенным на листе «Январь». В календаре ниже представлены даты предыдущего и следующего месяца с более светлым оттенком шрифта" sqref="B2:D2" xr:uid="{00000000-0002-0000-0500-000002000000}"/>
    <dataValidation allowBlank="1" showInputMessage="1" showErrorMessage="1" prompt="Эта строка содержит названия дней недели для этого календаря. Эта ячейка содержит первый день недели. Чтобы изменить его, выберите новый день недели в ячейке L5 на листе «Январь»." sqref="B3" xr:uid="{00000000-0002-0000-0500-000003000000}"/>
    <dataValidation allowBlank="1" showInputMessage="1" prompt="Введите заметки на месяц в ячейке ниже." sqref="D17:H17" xr:uid="{00000000-0002-0000-0500-000004000000}"/>
    <dataValidation allowBlank="1" showInputMessage="1" prompt="Введите заметки на месяц в этой ячейке." sqref="D18:H18" xr:uid="{8A8F6C4B-8A86-43BA-A301-FC566073139B}"/>
    <dataValidation allowBlank="1" showInputMessage="1" showErrorMessage="1" prompt="Эта строка и строки 7, 9, 11, 13 и 15 содержат ячейки для ввода заметок на день, относящихся ко дню календаря в ячейке выше." sqref="B6" xr:uid="{00000000-0002-0000-0500-000006000000}"/>
    <dataValidation allowBlank="1" showInputMessage="1" showErrorMessage="1" prompt="Эта строка и строки 6, 8, 10, 12 и 14 содержат дни недели календаря. Если в этой ячейке не указано число 1, значит это день предыдущего месяца. Вводите заметки в ячейке D15." sqref="B4:B5" xr:uid="{00000000-0002-0000-0500-000007000000}"/>
  </dataValidations>
  <printOptions horizontalCentered="1"/>
  <pageMargins left="0.25" right="0.25" top="0.5" bottom="0.5" header="0.3" footer="0.3"/>
  <pageSetup paperSize="9" scale="88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B1:I18"/>
  <sheetViews>
    <sheetView showGridLines="0" zoomScale="80" zoomScaleNormal="80" workbookViewId="0">
      <selection activeCell="N16" sqref="N16"/>
    </sheetView>
  </sheetViews>
  <sheetFormatPr defaultColWidth="8.85546875" defaultRowHeight="16.5" x14ac:dyDescent="0.25"/>
  <cols>
    <col min="1" max="1" width="1.7109375" style="1" customWidth="1"/>
    <col min="2" max="8" width="18.7109375" style="1" customWidth="1"/>
    <col min="9" max="9" width="1.7109375" style="1" customWidth="1"/>
    <col min="10" max="10" width="8.7109375" style="1" customWidth="1"/>
    <col min="11" max="16384" width="8.85546875" style="1"/>
  </cols>
  <sheetData>
    <row r="1" spans="2:9" ht="9" customHeight="1" x14ac:dyDescent="0.25">
      <c r="I1" s="1" t="s">
        <v>1</v>
      </c>
    </row>
    <row r="2" spans="2:9" ht="96" customHeight="1" x14ac:dyDescent="0.25">
      <c r="B2" s="74" t="str">
        <f>"Охрана труда Июль "&amp;ГодКалендаря</f>
        <v>Охрана труда Июль 2026</v>
      </c>
      <c r="C2" s="74"/>
      <c r="D2" s="74"/>
      <c r="E2" s="2"/>
      <c r="F2" s="2"/>
      <c r="G2" s="2"/>
      <c r="H2" s="3"/>
    </row>
    <row r="3" spans="2:9" s="8" customFormat="1" ht="24" customHeight="1" x14ac:dyDescent="0.25">
      <c r="B3" s="22" t="str">
        <f>НачалоНедели</f>
        <v>понедельник</v>
      </c>
      <c r="C3" s="23" t="str">
        <f t="shared" ref="C3:H3" si="0">TEXT(C4,"ДДДД")</f>
        <v>вторник</v>
      </c>
      <c r="D3" s="23" t="str">
        <f t="shared" si="0"/>
        <v>среда</v>
      </c>
      <c r="E3" s="23" t="str">
        <f t="shared" si="0"/>
        <v>четверг</v>
      </c>
      <c r="F3" s="23" t="str">
        <f t="shared" si="0"/>
        <v>пятница</v>
      </c>
      <c r="G3" s="23" t="str">
        <f t="shared" si="0"/>
        <v>суббота</v>
      </c>
      <c r="H3" s="24" t="str">
        <f t="shared" si="0"/>
        <v>воскресенье</v>
      </c>
    </row>
    <row r="4" spans="2:9" s="4" customFormat="1" ht="24" customHeight="1" x14ac:dyDescent="0.3">
      <c r="B4" s="35">
        <f t="array" ref="B4:H4">ДниИНедели+DATE(ГодКалендаря,7,1)-WEEKDAY(DATE(ГодКалендаря,7,1),(НачалоНедели="Понедельник")+1)+1</f>
        <v>46202</v>
      </c>
      <c r="C4" s="35">
        <v>46203</v>
      </c>
      <c r="D4" s="88">
        <v>46204</v>
      </c>
      <c r="E4" s="88">
        <v>46205</v>
      </c>
      <c r="F4" s="88">
        <v>46206</v>
      </c>
      <c r="G4" s="88">
        <v>46207</v>
      </c>
      <c r="H4" s="88">
        <v>46208</v>
      </c>
    </row>
    <row r="5" spans="2:9" s="10" customFormat="1" ht="40.5" x14ac:dyDescent="0.25">
      <c r="B5" s="26"/>
      <c r="C5" s="26"/>
      <c r="D5" s="26"/>
      <c r="E5" s="42" t="s">
        <v>7</v>
      </c>
      <c r="F5" s="26"/>
      <c r="G5" s="47" t="s">
        <v>8</v>
      </c>
      <c r="H5" s="26"/>
    </row>
    <row r="6" spans="2:9" s="4" customFormat="1" ht="24" customHeight="1" x14ac:dyDescent="0.25">
      <c r="B6" s="89">
        <f t="array" ref="B6:H6">ДниИНедели+DATE(ГодКалендаря,7,1)-WEEKDAY(DATE(ГодКалендаря,7,1),(НачалоНедели="Понедельник")+1)+8</f>
        <v>46209</v>
      </c>
      <c r="C6" s="89">
        <v>46210</v>
      </c>
      <c r="D6" s="89">
        <v>46211</v>
      </c>
      <c r="E6" s="89">
        <v>46212</v>
      </c>
      <c r="F6" s="89">
        <v>46213</v>
      </c>
      <c r="G6" s="89">
        <v>46214</v>
      </c>
      <c r="H6" s="89">
        <v>46215</v>
      </c>
    </row>
    <row r="7" spans="2:9" s="10" customFormat="1" ht="54" x14ac:dyDescent="0.25">
      <c r="B7" s="25"/>
      <c r="C7" s="25"/>
      <c r="D7" s="45" t="s">
        <v>6</v>
      </c>
      <c r="E7" s="42" t="s">
        <v>7</v>
      </c>
      <c r="F7" s="25"/>
      <c r="G7" s="25"/>
      <c r="H7" s="41" t="s">
        <v>20</v>
      </c>
    </row>
    <row r="8" spans="2:9" s="4" customFormat="1" ht="24" customHeight="1" x14ac:dyDescent="0.25">
      <c r="B8" s="90">
        <f t="array" ref="B8:H8">ДниИНедели+DATE(ГодКалендаря,7,1)-WEEKDAY(DATE(ГодКалендаря,7,1),(НачалоНедели="Понедельник")+1)+15</f>
        <v>46216</v>
      </c>
      <c r="C8" s="90">
        <v>46217</v>
      </c>
      <c r="D8" s="90">
        <v>46218</v>
      </c>
      <c r="E8" s="90">
        <v>46219</v>
      </c>
      <c r="F8" s="90">
        <v>46220</v>
      </c>
      <c r="G8" s="90">
        <v>46221</v>
      </c>
      <c r="H8" s="90">
        <v>46222</v>
      </c>
    </row>
    <row r="9" spans="2:9" s="4" customFormat="1" ht="54" x14ac:dyDescent="0.25">
      <c r="B9" s="41" t="s">
        <v>20</v>
      </c>
      <c r="C9" s="41"/>
      <c r="D9" s="57"/>
      <c r="E9" s="52"/>
      <c r="F9" s="57"/>
      <c r="G9" s="52"/>
      <c r="H9" s="57"/>
    </row>
    <row r="10" spans="2:9" s="10" customFormat="1" ht="40.5" x14ac:dyDescent="0.25">
      <c r="B10" s="26"/>
      <c r="C10" s="47" t="s">
        <v>8</v>
      </c>
      <c r="D10" s="26"/>
      <c r="E10" s="42" t="s">
        <v>7</v>
      </c>
      <c r="F10" s="26"/>
      <c r="G10" s="45" t="s">
        <v>6</v>
      </c>
      <c r="H10" s="26"/>
    </row>
    <row r="11" spans="2:9" s="4" customFormat="1" ht="24" customHeight="1" x14ac:dyDescent="0.25">
      <c r="B11" s="89">
        <f t="array" ref="B11:H11">ДниИНедели+DATE(ГодКалендаря,7,1)-WEEKDAY(DATE(ГодКалендаря,7,1),(НачалоНедели="Понедельник")+1)+22</f>
        <v>46223</v>
      </c>
      <c r="C11" s="89">
        <v>46224</v>
      </c>
      <c r="D11" s="89">
        <v>46225</v>
      </c>
      <c r="E11" s="89">
        <v>46226</v>
      </c>
      <c r="F11" s="89">
        <v>46227</v>
      </c>
      <c r="G11" s="89">
        <v>46228</v>
      </c>
      <c r="H11" s="89">
        <v>46229</v>
      </c>
    </row>
    <row r="12" spans="2:9" s="4" customFormat="1" ht="40.5" x14ac:dyDescent="0.25">
      <c r="B12" s="58"/>
      <c r="C12" s="58"/>
      <c r="D12" s="58"/>
      <c r="E12" s="54"/>
      <c r="F12" s="49" t="s">
        <v>11</v>
      </c>
      <c r="G12" s="58"/>
      <c r="H12" s="58"/>
    </row>
    <row r="13" spans="2:9" s="10" customFormat="1" ht="40.5" x14ac:dyDescent="0.25">
      <c r="B13" s="25"/>
      <c r="C13" s="25"/>
      <c r="D13" s="25"/>
      <c r="E13" s="42" t="s">
        <v>7</v>
      </c>
      <c r="F13" s="47" t="s">
        <v>8</v>
      </c>
      <c r="G13" s="25"/>
      <c r="H13" s="25"/>
    </row>
    <row r="14" spans="2:9" s="4" customFormat="1" ht="24" customHeight="1" x14ac:dyDescent="0.25">
      <c r="B14" s="90">
        <f t="array" ref="B14:H14">ДниИНедели+DATE(ГодКалендаря,7,1)-WEEKDAY(DATE(ГодКалендаря,7,1),(НачалоНедели="Понедельник")+1)+29</f>
        <v>46230</v>
      </c>
      <c r="C14" s="90">
        <v>46231</v>
      </c>
      <c r="D14" s="90">
        <v>46232</v>
      </c>
      <c r="E14" s="90">
        <v>46233</v>
      </c>
      <c r="F14" s="90">
        <v>46234</v>
      </c>
      <c r="G14" s="90">
        <v>46235</v>
      </c>
      <c r="H14" s="90">
        <v>46236</v>
      </c>
    </row>
    <row r="15" spans="2:9" s="4" customFormat="1" ht="43.5" customHeight="1" x14ac:dyDescent="0.25">
      <c r="B15" s="57"/>
      <c r="C15" s="50" t="s">
        <v>15</v>
      </c>
      <c r="D15" s="57"/>
      <c r="E15" s="52"/>
      <c r="F15" s="57"/>
      <c r="G15" s="57"/>
      <c r="H15" s="57"/>
    </row>
    <row r="16" spans="2:9" s="10" customFormat="1" ht="40.5" x14ac:dyDescent="0.25">
      <c r="B16" s="26"/>
      <c r="C16" s="45" t="s">
        <v>6</v>
      </c>
      <c r="D16" s="26"/>
      <c r="E16" s="42" t="s">
        <v>7</v>
      </c>
      <c r="F16" s="26"/>
      <c r="G16" s="26"/>
      <c r="H16" s="26"/>
    </row>
    <row r="17" spans="2:8" s="4" customFormat="1" ht="24" customHeight="1" x14ac:dyDescent="0.25">
      <c r="B17" s="36">
        <f t="array" ref="B17:C17">ДниИНедели+DATE(ГодКалендаря,7,1)-WEEKDAY(DATE(ГодКалендаря,7,1),(НачалоНедели="Понедельник")+1)+36</f>
        <v>46237</v>
      </c>
      <c r="C17" s="36">
        <v>46238</v>
      </c>
      <c r="D17" s="75" t="s">
        <v>0</v>
      </c>
      <c r="E17" s="75"/>
      <c r="F17" s="75"/>
      <c r="G17" s="75"/>
      <c r="H17" s="76"/>
    </row>
    <row r="18" spans="2:8" s="10" customFormat="1" ht="33.75" customHeight="1" x14ac:dyDescent="0.25">
      <c r="B18" s="25"/>
      <c r="C18" s="25"/>
      <c r="D18" s="67" t="s">
        <v>17</v>
      </c>
      <c r="E18" s="68"/>
      <c r="F18" s="68"/>
      <c r="G18" s="68"/>
      <c r="H18" s="69"/>
    </row>
  </sheetData>
  <mergeCells count="3">
    <mergeCell ref="B2:D2"/>
    <mergeCell ref="D17:H17"/>
    <mergeCell ref="D18:H18"/>
  </mergeCells>
  <phoneticPr fontId="29"/>
  <conditionalFormatting sqref="B4:G4">
    <cfRule type="expression" dxfId="11" priority="1">
      <formula>DAY(B4)&gt;8</formula>
    </cfRule>
  </conditionalFormatting>
  <conditionalFormatting sqref="B14:H14 B15 D15:H15 B17:C17">
    <cfRule type="expression" dxfId="10" priority="2">
      <formula>AND(DAY(B14)&gt;=1,DAY(B14)&lt;=15)</formula>
    </cfRule>
  </conditionalFormatting>
  <dataValidations count="8">
    <dataValidation allowBlank="1" showInputMessage="1" showErrorMessage="1" prompt="Автоматически определяемый день недели" sqref="C3:H3" xr:uid="{00000000-0002-0000-0600-000000000000}"/>
    <dataValidation allowBlank="1" showInputMessage="1" showErrorMessage="1" prompt="Календарь на июль" sqref="A1" xr:uid="{00000000-0002-0000-0600-000001000000}"/>
    <dataValidation allowBlank="1" showInputMessage="1" showErrorMessage="1" prompt="Год в этой ячейке автоматически обновляется в соответствии с годом, введенным на листе «Январь». В календаре ниже представлены даты предыдущего и следующего месяца с более светлым оттенком шрифта" sqref="B2:D2" xr:uid="{00000000-0002-0000-0600-000002000000}"/>
    <dataValidation allowBlank="1" showInputMessage="1" showErrorMessage="1" prompt="Эта строка и строки 6, 8, 10, 12 и 14 содержат дни недели календаря. Если в этой ячейке не указано число 1, значит это день предыдущего месяца. Вводите заметки в ячейке D15." sqref="B4" xr:uid="{00000000-0002-0000-0600-000003000000}"/>
    <dataValidation allowBlank="1" showInputMessage="1" showErrorMessage="1" prompt="Эта строка и строки 7, 9, 11, 13 и 15 содержат ячейки для ввода заметок на день, относящихся ко дню календаря в ячейке выше." sqref="B5" xr:uid="{00000000-0002-0000-0600-000004000000}"/>
    <dataValidation allowBlank="1" showInputMessage="1" prompt="Введите заметки на месяц в этой ячейке." sqref="D18:H18" xr:uid="{A338F3DD-CE22-4A36-AF80-AFA230ABB30F}"/>
    <dataValidation allowBlank="1" showInputMessage="1" prompt="Введите заметки на месяц в ячейке ниже." sqref="D17:H17" xr:uid="{00000000-0002-0000-0600-000006000000}"/>
    <dataValidation allowBlank="1" showInputMessage="1" showErrorMessage="1" prompt="Эта строка содержит названия дней недели для этого календаря. Эта ячейка содержит первый день недели. Чтобы изменить его, выберите новый день недели в ячейке L5 на листе «Январь»." sqref="B3" xr:uid="{00000000-0002-0000-0600-000007000000}"/>
  </dataValidations>
  <printOptions horizontalCentered="1"/>
  <pageMargins left="0.25" right="0.25" top="0.5" bottom="0.5" header="0.3" footer="0.3"/>
  <pageSetup paperSize="9" scale="88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B1:I17"/>
  <sheetViews>
    <sheetView showGridLines="0" zoomScale="80" zoomScaleNormal="80" workbookViewId="0">
      <selection activeCell="B16" sqref="B16"/>
    </sheetView>
  </sheetViews>
  <sheetFormatPr defaultColWidth="8.85546875" defaultRowHeight="16.5" x14ac:dyDescent="0.25"/>
  <cols>
    <col min="1" max="1" width="1.7109375" style="1" customWidth="1"/>
    <col min="2" max="8" width="18.7109375" style="1" customWidth="1"/>
    <col min="9" max="9" width="1.7109375" style="1" customWidth="1"/>
    <col min="10" max="10" width="8.7109375" style="1" customWidth="1"/>
    <col min="11" max="16384" width="8.85546875" style="1"/>
  </cols>
  <sheetData>
    <row r="1" spans="2:9" ht="9" customHeight="1" x14ac:dyDescent="0.25">
      <c r="I1" s="1" t="s">
        <v>1</v>
      </c>
    </row>
    <row r="2" spans="2:9" ht="96" customHeight="1" x14ac:dyDescent="0.25">
      <c r="B2" s="74" t="str">
        <f>"Охрана труда Август "&amp;ГодКалендаря</f>
        <v>Охрана труда Август 2026</v>
      </c>
      <c r="C2" s="74"/>
      <c r="D2" s="74"/>
      <c r="E2" s="2"/>
      <c r="F2" s="2"/>
      <c r="G2" s="2"/>
      <c r="H2" s="3"/>
    </row>
    <row r="3" spans="2:9" s="8" customFormat="1" ht="24" customHeight="1" x14ac:dyDescent="0.25">
      <c r="B3" s="22" t="str">
        <f>НачалоНедели</f>
        <v>понедельник</v>
      </c>
      <c r="C3" s="23" t="str">
        <f t="shared" ref="C3:H3" si="0">TEXT(C4,"ДДДД")</f>
        <v>вторник</v>
      </c>
      <c r="D3" s="23" t="str">
        <f t="shared" si="0"/>
        <v>среда</v>
      </c>
      <c r="E3" s="23" t="str">
        <f t="shared" si="0"/>
        <v>четверг</v>
      </c>
      <c r="F3" s="23" t="str">
        <f t="shared" si="0"/>
        <v>пятница</v>
      </c>
      <c r="G3" s="23" t="str">
        <f t="shared" si="0"/>
        <v>суббота</v>
      </c>
      <c r="H3" s="24" t="str">
        <f t="shared" si="0"/>
        <v>воскресенье</v>
      </c>
    </row>
    <row r="4" spans="2:9" s="4" customFormat="1" ht="24" customHeight="1" x14ac:dyDescent="0.3">
      <c r="B4" s="35">
        <f t="array" ref="B4:H4">ДниИНедели+DATE(ГодКалендаря,8,1)-WEEKDAY(DATE(ГодКалендаря,8,1),(НачалоНедели="Понедельник")+1)+1</f>
        <v>46230</v>
      </c>
      <c r="C4" s="35">
        <v>46231</v>
      </c>
      <c r="D4" s="35">
        <v>46232</v>
      </c>
      <c r="E4" s="35">
        <v>46233</v>
      </c>
      <c r="F4" s="35">
        <v>46234</v>
      </c>
      <c r="G4" s="88">
        <v>46235</v>
      </c>
      <c r="H4" s="88">
        <v>46236</v>
      </c>
    </row>
    <row r="5" spans="2:9" s="10" customFormat="1" ht="40.5" x14ac:dyDescent="0.25">
      <c r="B5" s="26"/>
      <c r="C5" s="26"/>
      <c r="D5" s="26"/>
      <c r="E5" s="42" t="s">
        <v>7</v>
      </c>
      <c r="F5" s="26"/>
      <c r="G5" s="26"/>
      <c r="H5" s="26"/>
    </row>
    <row r="6" spans="2:9" s="4" customFormat="1" ht="24" customHeight="1" x14ac:dyDescent="0.25">
      <c r="B6" s="89">
        <f t="array" ref="B6:H6">ДниИНедели+DATE(ГодКалендаря,8,1)-WEEKDAY(DATE(ГодКалендаря,8,1),(НачалоНедели="Понедельник")+1)+8</f>
        <v>46237</v>
      </c>
      <c r="C6" s="89">
        <v>46238</v>
      </c>
      <c r="D6" s="89">
        <v>46239</v>
      </c>
      <c r="E6" s="89">
        <v>46240</v>
      </c>
      <c r="F6" s="89">
        <v>46241</v>
      </c>
      <c r="G6" s="89">
        <v>46242</v>
      </c>
      <c r="H6" s="89">
        <v>46243</v>
      </c>
    </row>
    <row r="7" spans="2:9" s="10" customFormat="1" ht="40.5" x14ac:dyDescent="0.25">
      <c r="B7" s="47" t="s">
        <v>8</v>
      </c>
      <c r="C7" s="25"/>
      <c r="D7" s="25"/>
      <c r="E7" s="42" t="s">
        <v>7</v>
      </c>
      <c r="F7" s="45" t="s">
        <v>6</v>
      </c>
      <c r="G7" s="25"/>
      <c r="H7" s="25"/>
    </row>
    <row r="8" spans="2:9" s="4" customFormat="1" ht="24" customHeight="1" x14ac:dyDescent="0.25">
      <c r="B8" s="90">
        <f t="array" ref="B8:H8">ДниИНедели+DATE(ГодКалендаря,8,1)-WEEKDAY(DATE(ГодКалендаря,8,1),(НачалоНедели="Понедельник")+1)+15</f>
        <v>46244</v>
      </c>
      <c r="C8" s="90">
        <v>46245</v>
      </c>
      <c r="D8" s="90">
        <v>46246</v>
      </c>
      <c r="E8" s="90">
        <v>46247</v>
      </c>
      <c r="F8" s="90">
        <v>46248</v>
      </c>
      <c r="G8" s="90">
        <v>46249</v>
      </c>
      <c r="H8" s="90">
        <v>46250</v>
      </c>
    </row>
    <row r="9" spans="2:9" s="4" customFormat="1" ht="40.5" x14ac:dyDescent="0.25">
      <c r="B9" s="57"/>
      <c r="C9" s="57"/>
      <c r="D9" s="57"/>
      <c r="E9" s="47" t="s">
        <v>8</v>
      </c>
      <c r="F9" s="52"/>
      <c r="G9" s="57"/>
      <c r="H9" s="57"/>
    </row>
    <row r="10" spans="2:9" s="10" customFormat="1" ht="67.5" x14ac:dyDescent="0.25">
      <c r="B10" s="62" t="s">
        <v>16</v>
      </c>
      <c r="C10" s="26"/>
      <c r="D10" s="26"/>
      <c r="E10" s="42" t="s">
        <v>7</v>
      </c>
      <c r="F10" s="11"/>
      <c r="G10" s="26"/>
      <c r="H10" s="26"/>
    </row>
    <row r="11" spans="2:9" s="4" customFormat="1" ht="24" customHeight="1" x14ac:dyDescent="0.25">
      <c r="B11" s="89">
        <f t="array" ref="B11:H11">ДниИНедели+DATE(ГодКалендаря,8,1)-WEEKDAY(DATE(ГодКалендаря,8,1),(НачалоНедели="Понедельник")+1)+22</f>
        <v>46251</v>
      </c>
      <c r="C11" s="89">
        <v>46252</v>
      </c>
      <c r="D11" s="89">
        <v>46253</v>
      </c>
      <c r="E11" s="89">
        <v>46254</v>
      </c>
      <c r="F11" s="89">
        <v>46255</v>
      </c>
      <c r="G11" s="89">
        <v>46256</v>
      </c>
      <c r="H11" s="89">
        <v>46257</v>
      </c>
    </row>
    <row r="12" spans="2:9" s="10" customFormat="1" ht="40.5" x14ac:dyDescent="0.25">
      <c r="B12" s="45" t="s">
        <v>6</v>
      </c>
      <c r="C12" s="25"/>
      <c r="D12" s="25"/>
      <c r="E12" s="42" t="s">
        <v>7</v>
      </c>
      <c r="F12" s="25"/>
      <c r="G12" s="25"/>
      <c r="H12" s="47" t="s">
        <v>8</v>
      </c>
    </row>
    <row r="13" spans="2:9" s="4" customFormat="1" ht="24" customHeight="1" x14ac:dyDescent="0.25">
      <c r="B13" s="90">
        <f t="array" ref="B13:H13">ДниИНедели+DATE(ГодКалендаря,8,1)-WEEKDAY(DATE(ГодКалендаря,8,1),(НачалоНедели="Понедельник")+1)+29</f>
        <v>46258</v>
      </c>
      <c r="C13" s="90">
        <v>46259</v>
      </c>
      <c r="D13" s="90">
        <v>46260</v>
      </c>
      <c r="E13" s="90">
        <v>46261</v>
      </c>
      <c r="F13" s="90">
        <v>46262</v>
      </c>
      <c r="G13" s="90">
        <v>46263</v>
      </c>
      <c r="H13" s="90">
        <v>46264</v>
      </c>
    </row>
    <row r="14" spans="2:9" s="4" customFormat="1" ht="40.5" x14ac:dyDescent="0.25">
      <c r="B14" s="49" t="s">
        <v>11</v>
      </c>
      <c r="C14" s="57"/>
      <c r="D14" s="57"/>
      <c r="E14" s="45" t="s">
        <v>6</v>
      </c>
      <c r="F14" s="57"/>
      <c r="G14" s="57"/>
      <c r="H14" s="57"/>
    </row>
    <row r="15" spans="2:9" s="10" customFormat="1" ht="40.5" x14ac:dyDescent="0.25">
      <c r="B15" s="26"/>
      <c r="C15" s="26"/>
      <c r="D15" s="26"/>
      <c r="E15" s="42" t="s">
        <v>7</v>
      </c>
      <c r="F15" s="26"/>
      <c r="G15" s="26"/>
      <c r="H15" s="26"/>
    </row>
    <row r="16" spans="2:9" s="4" customFormat="1" ht="24" customHeight="1" x14ac:dyDescent="0.25">
      <c r="B16" s="89">
        <f t="array" ref="B16:C16">ДниИНедели+DATE(ГодКалендаря,8,1)-WEEKDAY(DATE(ГодКалендаря,8,1),(НачалоНедели="Понедельник")+1)+36</f>
        <v>46265</v>
      </c>
      <c r="C16" s="36">
        <v>46266</v>
      </c>
      <c r="D16" s="75" t="s">
        <v>0</v>
      </c>
      <c r="E16" s="75"/>
      <c r="F16" s="75"/>
      <c r="G16" s="75"/>
      <c r="H16" s="76"/>
    </row>
    <row r="17" spans="2:8" s="10" customFormat="1" ht="32.25" customHeight="1" x14ac:dyDescent="0.25">
      <c r="B17" s="25"/>
      <c r="C17" s="25"/>
      <c r="D17" s="67" t="s">
        <v>17</v>
      </c>
      <c r="E17" s="68"/>
      <c r="F17" s="68"/>
      <c r="G17" s="68"/>
      <c r="H17" s="69"/>
    </row>
  </sheetData>
  <mergeCells count="3">
    <mergeCell ref="B2:D2"/>
    <mergeCell ref="D16:H16"/>
    <mergeCell ref="D17:H17"/>
  </mergeCells>
  <phoneticPr fontId="29"/>
  <conditionalFormatting sqref="B4:G4">
    <cfRule type="expression" dxfId="9" priority="1">
      <formula>DAY(B4)&gt;8</formula>
    </cfRule>
  </conditionalFormatting>
  <conditionalFormatting sqref="B13:H13 C14:D14 F14:H14 B16:C16">
    <cfRule type="expression" dxfId="8" priority="2">
      <formula>AND(DAY(B13)&gt;=1,DAY(B13)&lt;=15)</formula>
    </cfRule>
  </conditionalFormatting>
  <dataValidations count="8">
    <dataValidation allowBlank="1" showInputMessage="1" showErrorMessage="1" prompt="Автоматически определяемый день недели" sqref="C3:H3" xr:uid="{00000000-0002-0000-0700-000000000000}"/>
    <dataValidation allowBlank="1" showInputMessage="1" showErrorMessage="1" prompt="Год в этой ячейке автоматически обновляется в соответствии с годом, введенным на листе «Январь». В календаре ниже представлены даты предыдущего и следующего месяца с более светлым оттенком шрифта" sqref="B2:D2" xr:uid="{00000000-0002-0000-0700-000001000000}"/>
    <dataValidation allowBlank="1" showInputMessage="1" showErrorMessage="1" prompt="Календарь на август" sqref="A1" xr:uid="{00000000-0002-0000-0700-000002000000}"/>
    <dataValidation allowBlank="1" showInputMessage="1" showErrorMessage="1" prompt="Эта строка содержит названия дней недели для этого календаря. Эта ячейка содержит первый день недели. Чтобы изменить его, выберите новый день недели в ячейке L5 на листе «Январь»." sqref="B3" xr:uid="{00000000-0002-0000-0700-000003000000}"/>
    <dataValidation allowBlank="1" showInputMessage="1" prompt="Введите заметки на месяц в ячейке ниже." sqref="D16:H16" xr:uid="{00000000-0002-0000-0700-000004000000}"/>
    <dataValidation allowBlank="1" showInputMessage="1" prompt="Введите заметки на месяц в этой ячейке." sqref="D17:H17" xr:uid="{18D17218-4C67-4FD2-9DA1-B840A5A09A39}"/>
    <dataValidation allowBlank="1" showInputMessage="1" showErrorMessage="1" prompt="Эта строка и строки 7, 9, 11, 13 и 15 содержат ячейки для ввода заметок на день, относящихся ко дню календаря в ячейке выше." sqref="B5" xr:uid="{00000000-0002-0000-0700-000006000000}"/>
    <dataValidation allowBlank="1" showInputMessage="1" showErrorMessage="1" prompt="Эта строка и строки 6, 8, 10, 12 и 14 содержат дни недели календаря. Если в этой ячейке не указано число 1, значит это день предыдущего месяца. Вводите заметки в ячейке D15." sqref="B4" xr:uid="{00000000-0002-0000-0700-000007000000}"/>
  </dataValidations>
  <printOptions horizontalCentered="1"/>
  <pageMargins left="0.25" right="0.25" top="0.5" bottom="0.5" header="0.3" footer="0.3"/>
  <pageSetup paperSize="9" scale="88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B1:I16"/>
  <sheetViews>
    <sheetView showGridLines="0" zoomScale="80" zoomScaleNormal="80" workbookViewId="0">
      <selection activeCell="B13" sqref="B13:D13"/>
    </sheetView>
  </sheetViews>
  <sheetFormatPr defaultColWidth="8.85546875" defaultRowHeight="16.5" x14ac:dyDescent="0.25"/>
  <cols>
    <col min="1" max="1" width="1.7109375" style="1" customWidth="1"/>
    <col min="2" max="8" width="18.7109375" style="1" customWidth="1"/>
    <col min="9" max="9" width="1.7109375" style="1" customWidth="1"/>
    <col min="10" max="10" width="8.7109375" style="1" customWidth="1"/>
    <col min="11" max="16384" width="8.85546875" style="1"/>
  </cols>
  <sheetData>
    <row r="1" spans="2:9" ht="9" customHeight="1" x14ac:dyDescent="0.25">
      <c r="I1" s="1" t="s">
        <v>1</v>
      </c>
    </row>
    <row r="2" spans="2:9" ht="96" customHeight="1" x14ac:dyDescent="0.25">
      <c r="B2" s="77" t="str">
        <f>"Охрана труда Сентябрь "&amp;ГодКалендаря</f>
        <v>Охрана труда Сентябрь 2026</v>
      </c>
      <c r="C2" s="77"/>
      <c r="D2" s="77"/>
      <c r="E2" s="2"/>
      <c r="F2" s="2"/>
      <c r="G2" s="2"/>
      <c r="H2" s="3"/>
    </row>
    <row r="3" spans="2:9" s="8" customFormat="1" ht="24" customHeight="1" x14ac:dyDescent="0.25">
      <c r="B3" s="14" t="str">
        <f>НачалоНедели</f>
        <v>понедельник</v>
      </c>
      <c r="C3" s="15" t="str">
        <f t="shared" ref="C3:H3" si="0">TEXT(C4,"ДДДД")</f>
        <v>вторник</v>
      </c>
      <c r="D3" s="15" t="str">
        <f t="shared" si="0"/>
        <v>среда</v>
      </c>
      <c r="E3" s="15" t="str">
        <f t="shared" si="0"/>
        <v>четверг</v>
      </c>
      <c r="F3" s="15" t="str">
        <f t="shared" si="0"/>
        <v>пятница</v>
      </c>
      <c r="G3" s="15" t="str">
        <f t="shared" si="0"/>
        <v>суббота</v>
      </c>
      <c r="H3" s="16" t="str">
        <f t="shared" si="0"/>
        <v>воскресенье</v>
      </c>
    </row>
    <row r="4" spans="2:9" s="4" customFormat="1" ht="24" customHeight="1" x14ac:dyDescent="0.3">
      <c r="B4" s="32">
        <f t="array" ref="B4:H4">ДниИНедели+DATE(ГодКалендаря,9,1)-WEEKDAY(DATE(ГодКалендаря,9,1),(НачалоНедели="Понедельник")+1)+1</f>
        <v>46265</v>
      </c>
      <c r="C4" s="91">
        <v>46266</v>
      </c>
      <c r="D4" s="91">
        <v>46267</v>
      </c>
      <c r="E4" s="91">
        <v>46268</v>
      </c>
      <c r="F4" s="91">
        <v>46269</v>
      </c>
      <c r="G4" s="91">
        <v>46270</v>
      </c>
      <c r="H4" s="91">
        <v>46271</v>
      </c>
    </row>
    <row r="5" spans="2:9" s="10" customFormat="1" ht="40.5" x14ac:dyDescent="0.25">
      <c r="B5" s="28"/>
      <c r="C5" s="28"/>
      <c r="D5" s="47" t="s">
        <v>8</v>
      </c>
      <c r="E5" s="42" t="s">
        <v>7</v>
      </c>
      <c r="F5" s="28"/>
      <c r="G5" s="28"/>
      <c r="H5" s="45" t="s">
        <v>6</v>
      </c>
    </row>
    <row r="6" spans="2:9" s="4" customFormat="1" ht="24" customHeight="1" x14ac:dyDescent="0.25">
      <c r="B6" s="92">
        <f t="array" ref="B6:H6">ДниИНедели+DATE(ГодКалендаря,9,1)-WEEKDAY(DATE(ГодКалендаря,9,1),(НачалоНедели="Понедельник")+1)+8</f>
        <v>46272</v>
      </c>
      <c r="C6" s="92">
        <v>46273</v>
      </c>
      <c r="D6" s="92">
        <v>46274</v>
      </c>
      <c r="E6" s="92">
        <v>46275</v>
      </c>
      <c r="F6" s="92">
        <v>46276</v>
      </c>
      <c r="G6" s="92">
        <v>46277</v>
      </c>
      <c r="H6" s="92">
        <v>46278</v>
      </c>
    </row>
    <row r="7" spans="2:9" s="10" customFormat="1" ht="40.5" x14ac:dyDescent="0.25">
      <c r="B7" s="27"/>
      <c r="C7" s="27"/>
      <c r="D7" s="27"/>
      <c r="E7" s="42" t="s">
        <v>7</v>
      </c>
      <c r="F7" s="27"/>
      <c r="G7" s="47" t="s">
        <v>8</v>
      </c>
      <c r="H7" s="27"/>
    </row>
    <row r="8" spans="2:9" s="4" customFormat="1" ht="24" customHeight="1" x14ac:dyDescent="0.25">
      <c r="B8" s="93">
        <f t="array" ref="B8:H8">ДниИНедели+DATE(ГодКалендаря,9,1)-WEEKDAY(DATE(ГодКалендаря,9,1),(НачалоНедели="Понедельник")+1)+15</f>
        <v>46279</v>
      </c>
      <c r="C8" s="93">
        <v>46280</v>
      </c>
      <c r="D8" s="93">
        <v>46281</v>
      </c>
      <c r="E8" s="93">
        <v>46282</v>
      </c>
      <c r="F8" s="93">
        <v>46283</v>
      </c>
      <c r="G8" s="93">
        <v>46284</v>
      </c>
      <c r="H8" s="93">
        <v>46285</v>
      </c>
    </row>
    <row r="9" spans="2:9" s="10" customFormat="1" ht="40.5" x14ac:dyDescent="0.25">
      <c r="B9" s="28"/>
      <c r="C9" s="28"/>
      <c r="D9" s="45" t="s">
        <v>6</v>
      </c>
      <c r="E9" s="42" t="s">
        <v>7</v>
      </c>
      <c r="F9" s="28"/>
      <c r="G9" s="28"/>
      <c r="H9" s="28"/>
    </row>
    <row r="10" spans="2:9" s="4" customFormat="1" ht="24" customHeight="1" x14ac:dyDescent="0.25">
      <c r="B10" s="92">
        <f t="array" ref="B10:H10">ДниИНедели+DATE(ГодКалендаря,9,1)-WEEKDAY(DATE(ГодКалендаря,9,1),(НачалоНедели="Понедельник")+1)+22</f>
        <v>46286</v>
      </c>
      <c r="C10" s="92">
        <v>46287</v>
      </c>
      <c r="D10" s="92">
        <v>46288</v>
      </c>
      <c r="E10" s="92">
        <v>46289</v>
      </c>
      <c r="F10" s="92">
        <v>46290</v>
      </c>
      <c r="G10" s="92">
        <v>46291</v>
      </c>
      <c r="H10" s="92">
        <v>46292</v>
      </c>
    </row>
    <row r="11" spans="2:9" s="4" customFormat="1" ht="40.5" x14ac:dyDescent="0.25">
      <c r="B11" s="59"/>
      <c r="C11" s="59"/>
      <c r="D11" s="59"/>
      <c r="E11" s="49" t="s">
        <v>11</v>
      </c>
      <c r="F11" s="59"/>
      <c r="G11" s="59"/>
      <c r="H11" s="59"/>
    </row>
    <row r="12" spans="2:9" s="10" customFormat="1" ht="40.5" x14ac:dyDescent="0.25">
      <c r="B12" s="27"/>
      <c r="C12" s="47" t="s">
        <v>8</v>
      </c>
      <c r="D12" s="27"/>
      <c r="E12" s="42" t="s">
        <v>7</v>
      </c>
      <c r="F12" s="27"/>
      <c r="G12" s="45" t="s">
        <v>6</v>
      </c>
      <c r="H12" s="27"/>
    </row>
    <row r="13" spans="2:9" s="4" customFormat="1" ht="24" customHeight="1" x14ac:dyDescent="0.25">
      <c r="B13" s="93">
        <f t="array" ref="B13:H13">ДниИНедели+DATE(ГодКалендаря,9,1)-WEEKDAY(DATE(ГодКалендаря,9,1),(НачалоНедели="Понедельник")+1)+29</f>
        <v>46293</v>
      </c>
      <c r="C13" s="93">
        <v>46294</v>
      </c>
      <c r="D13" s="93">
        <v>46295</v>
      </c>
      <c r="E13" s="34">
        <v>46296</v>
      </c>
      <c r="F13" s="34">
        <v>46297</v>
      </c>
      <c r="G13" s="34">
        <v>46298</v>
      </c>
      <c r="H13" s="34">
        <v>46299</v>
      </c>
    </row>
    <row r="14" spans="2:9" s="10" customFormat="1" ht="40.5" x14ac:dyDescent="0.25">
      <c r="B14" s="28"/>
      <c r="C14" s="28"/>
      <c r="D14" s="28"/>
      <c r="E14" s="42" t="s">
        <v>7</v>
      </c>
      <c r="F14" s="28"/>
      <c r="G14" s="28"/>
      <c r="H14" s="28"/>
    </row>
    <row r="15" spans="2:9" s="4" customFormat="1" ht="24" customHeight="1" x14ac:dyDescent="0.25">
      <c r="B15" s="33">
        <f t="array" ref="B15:C15">ДниИНедели+DATE(ГодКалендаря,9,1)-WEEKDAY(DATE(ГодКалендаря,9,1),(НачалоНедели="Понедельник")+1)+36</f>
        <v>46300</v>
      </c>
      <c r="C15" s="33">
        <v>46301</v>
      </c>
      <c r="D15" s="78" t="s">
        <v>0</v>
      </c>
      <c r="E15" s="78"/>
      <c r="F15" s="78"/>
      <c r="G15" s="78"/>
      <c r="H15" s="79"/>
    </row>
    <row r="16" spans="2:9" s="10" customFormat="1" ht="30.75" customHeight="1" x14ac:dyDescent="0.25">
      <c r="B16" s="27"/>
      <c r="C16" s="27"/>
      <c r="D16" s="67" t="s">
        <v>17</v>
      </c>
      <c r="E16" s="68"/>
      <c r="F16" s="68"/>
      <c r="G16" s="68"/>
      <c r="H16" s="69"/>
    </row>
  </sheetData>
  <mergeCells count="3">
    <mergeCell ref="B2:D2"/>
    <mergeCell ref="D15:H15"/>
    <mergeCell ref="D16:H16"/>
  </mergeCells>
  <phoneticPr fontId="29"/>
  <conditionalFormatting sqref="B4:G4">
    <cfRule type="expression" dxfId="7" priority="1">
      <formula>DAY(B4)&gt;8</formula>
    </cfRule>
  </conditionalFormatting>
  <conditionalFormatting sqref="B13:H13 B15:C15">
    <cfRule type="expression" dxfId="6" priority="2">
      <formula>AND(DAY(B13)&gt;=1,DAY(B13)&lt;=15)</formula>
    </cfRule>
  </conditionalFormatting>
  <dataValidations count="8">
    <dataValidation allowBlank="1" showInputMessage="1" showErrorMessage="1" prompt="Автоматически определяемый день недели" sqref="C3:H3" xr:uid="{00000000-0002-0000-0800-000000000000}"/>
    <dataValidation allowBlank="1" showInputMessage="1" showErrorMessage="1" prompt="Год в этой ячейке автоматически обновляется в соответствии с годом, введенным на листе «Январь». В календаре ниже представлены даты предыдущего и следующего месяца с более светлым оттенком шрифта" sqref="B2:D2" xr:uid="{00000000-0002-0000-0800-000001000000}"/>
    <dataValidation allowBlank="1" showInputMessage="1" showErrorMessage="1" prompt="Календарь на сентябрь" sqref="A1" xr:uid="{00000000-0002-0000-0800-000002000000}"/>
    <dataValidation allowBlank="1" showInputMessage="1" showErrorMessage="1" prompt="Эта строка и строки 6, 8, 10, 12 и 14 содержат дни недели календаря. Если в этой ячейке не указано число 1, значит это день предыдущего месяца. Вводите заметки в ячейке D15." sqref="B4" xr:uid="{00000000-0002-0000-0800-000003000000}"/>
    <dataValidation allowBlank="1" showInputMessage="1" showErrorMessage="1" prompt="Эта строка и строки 7, 9, 11, 13 и 15 содержат ячейки для ввода заметок на день, относящихся ко дню календаря в ячейке выше." sqref="B5" xr:uid="{00000000-0002-0000-0800-000004000000}"/>
    <dataValidation allowBlank="1" showInputMessage="1" prompt="Введите заметки на месяц в этой ячейке." sqref="D16:H16" xr:uid="{12B7600C-C701-4F25-A0E2-E9808D2D585C}"/>
    <dataValidation allowBlank="1" showInputMessage="1" prompt="Введите заметки на месяц в ячейке ниже." sqref="D15:H15" xr:uid="{00000000-0002-0000-0800-000006000000}"/>
    <dataValidation allowBlank="1" showInputMessage="1" showErrorMessage="1" prompt="Эта строка содержит названия дней недели для этого календаря. Эта ячейка содержит первый день недели. Чтобы изменить его, выберите новый день недели в ячейке L5 на листе «Январь»." sqref="B3" xr:uid="{00000000-0002-0000-0800-000007000000}"/>
  </dataValidations>
  <printOptions horizontalCentered="1"/>
  <pageMargins left="0.25" right="0.25" top="0.5" bottom="0.5" header="0.3" footer="0.3"/>
  <pageSetup paperSize="9" scale="88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65DF88E0-C534-44A9-B15A-DDE8DD2204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BF997A1-6F4D-40DF-902F-6A09A77F975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60D437D-D97C-4174-9BD0-B6C4706C93C2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39</vt:i4>
      </vt:variant>
    </vt:vector>
  </HeadingPairs>
  <TitlesOfParts>
    <vt:vector size="51" baseType="lpstr">
      <vt:lpstr>Январь</vt:lpstr>
      <vt:lpstr>Февраль</vt:lpstr>
      <vt:lpstr>Март</vt:lpstr>
      <vt:lpstr>Апрель</vt:lpstr>
      <vt:lpstr>Май</vt:lpstr>
      <vt:lpstr>Июнь</vt:lpstr>
      <vt:lpstr>Июль</vt:lpstr>
      <vt:lpstr>Август</vt:lpstr>
      <vt:lpstr>Сентябрь</vt:lpstr>
      <vt:lpstr>Октябрь</vt:lpstr>
      <vt:lpstr>Ноябрь</vt:lpstr>
      <vt:lpstr>Декабрь</vt:lpstr>
      <vt:lpstr>ГодКалендаря</vt:lpstr>
      <vt:lpstr>НачалоНедели</vt:lpstr>
      <vt:lpstr>Август!Область_печати</vt:lpstr>
      <vt:lpstr>Апрель!Область_печати</vt:lpstr>
      <vt:lpstr>Декабрь!Область_печати</vt:lpstr>
      <vt:lpstr>Июль!Область_печати</vt:lpstr>
      <vt:lpstr>Июнь!Область_печати</vt:lpstr>
      <vt:lpstr>Май!Область_печати</vt:lpstr>
      <vt:lpstr>Март!Область_печати</vt:lpstr>
      <vt:lpstr>Ноябрь!Область_печати</vt:lpstr>
      <vt:lpstr>Октябрь!Область_печати</vt:lpstr>
      <vt:lpstr>Сентябрь!Область_печати</vt:lpstr>
      <vt:lpstr>Февраль!Область_печати</vt:lpstr>
      <vt:lpstr>Январь!Область_печати</vt:lpstr>
      <vt:lpstr>ОбластьЗаголовкаСтолбца1..H12.1</vt:lpstr>
      <vt:lpstr>ОбластьЗаголовкаСтолбца1..H12.10</vt:lpstr>
      <vt:lpstr>ОбластьЗаголовкаСтолбца1..H12.11</vt:lpstr>
      <vt:lpstr>ОбластьЗаголовкаСтолбца1..H12.12</vt:lpstr>
      <vt:lpstr>ОбластьЗаголовкаСтолбца1..H12.2</vt:lpstr>
      <vt:lpstr>ОбластьЗаголовкаСтолбца1..H12.3</vt:lpstr>
      <vt:lpstr>ОбластьЗаголовкаСтолбца1..H12.4</vt:lpstr>
      <vt:lpstr>ОбластьЗаголовкаСтолбца1..H12.5</vt:lpstr>
      <vt:lpstr>ОбластьЗаголовкаСтолбца1..H12.6</vt:lpstr>
      <vt:lpstr>ОбластьЗаголовкаСтолбца1..H12.7</vt:lpstr>
      <vt:lpstr>ОбластьЗаголовкаСтолбца1..H12.8</vt:lpstr>
      <vt:lpstr>ОбластьЗаголовкаСтолбца1..H12.9</vt:lpstr>
      <vt:lpstr>ОбластьЗаголовкаСтолбца2..C14.1</vt:lpstr>
      <vt:lpstr>ОбластьЗаголовкаСтолбца2..C14.10</vt:lpstr>
      <vt:lpstr>ОбластьЗаголовкаСтолбца2..C14.11</vt:lpstr>
      <vt:lpstr>ОбластьЗаголовкаСтолбца2..C14.12</vt:lpstr>
      <vt:lpstr>ОбластьЗаголовкаСтолбца2..C14.2</vt:lpstr>
      <vt:lpstr>ОбластьЗаголовкаСтолбца2..C14.3</vt:lpstr>
      <vt:lpstr>ОбластьЗаголовкаСтолбца2..C14.4</vt:lpstr>
      <vt:lpstr>ОбластьЗаголовкаСтолбца2..C14.5</vt:lpstr>
      <vt:lpstr>ОбластьЗаголовкаСтолбца2..C14.6</vt:lpstr>
      <vt:lpstr>ОбластьЗаголовкаСтолбца2..C14.7</vt:lpstr>
      <vt:lpstr>ОбластьЗаголовкаСтолбца2..C14.8</vt:lpstr>
      <vt:lpstr>ОбластьЗаголовкаСтолбца2..C14.9</vt:lpstr>
      <vt:lpstr>ОбластьЗаголовкаСтроки1..K3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2020-10-07T05:20:26Z</dcterms:created>
  <dcterms:modified xsi:type="dcterms:W3CDTF">2025-11-07T08:23:50Z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